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7380" windowHeight="11730"/>
  </bookViews>
  <sheets>
    <sheet name="Balance Sheet" sheetId="3" r:id="rId1"/>
    <sheet name="Summary Income Statement" sheetId="1" r:id="rId2"/>
    <sheet name="Detail Income Statement" sheetId="2" r:id="rId3"/>
    <sheet name="PPSEL Trial Balance" sheetId="4" r:id="rId4"/>
    <sheet name="Building Corp Trial Balance" sheetId="5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'Balance Sheet'!$A:$F,'Balance Sheet'!$1:$1</definedName>
    <definedName name="_xlnm.Print_Titles" localSheetId="4">'Building Corp Trial Balance'!$A:$B,'Building Corp Trial Balance'!$1:$2</definedName>
    <definedName name="_xlnm.Print_Titles" localSheetId="2">'Detail Income Statement'!$A:$H,'Detail Income Statement'!$1:$2</definedName>
    <definedName name="_xlnm.Print_Titles" localSheetId="3">'PPSEL Trial Balance'!$A:$B,'PPSEL Trial Balance'!$1:$2</definedName>
    <definedName name="_xlnm.Print_Titles" localSheetId="1">'Summary Income Statement'!$A:$E,'Summary Income Statement'!$1:$2</definedName>
    <definedName name="QB_COLUMN_29" localSheetId="0" hidden="1">'Balance Sheet'!$G$1</definedName>
    <definedName name="QB_COLUMN_290" localSheetId="4" hidden="1">'Building Corp Trial Balance'!$C$1</definedName>
    <definedName name="QB_COLUMN_290" localSheetId="3" hidden="1">'PPSEL Trial Balance'!$C$1</definedName>
    <definedName name="QB_COLUMN_57200" localSheetId="4" hidden="1">'Building Corp Trial Balance'!$C$2</definedName>
    <definedName name="QB_COLUMN_57200" localSheetId="3" hidden="1">'PPSEL Trial Balance'!$C$2</definedName>
    <definedName name="QB_COLUMN_58210" localSheetId="4" hidden="1">'Building Corp Trial Balance'!$E$2</definedName>
    <definedName name="QB_COLUMN_58210" localSheetId="3" hidden="1">'PPSEL Trial Balance'!$D$2</definedName>
    <definedName name="QB_COLUMN_59200" localSheetId="2" hidden="1">'Detail Income Statement'!$I$2</definedName>
    <definedName name="QB_COLUMN_59200" localSheetId="1" hidden="1">'Summary Income Statement'!$F$2</definedName>
    <definedName name="QB_COLUMN_63620" localSheetId="2" hidden="1">'Detail Income Statement'!$K$2</definedName>
    <definedName name="QB_COLUMN_63620" localSheetId="1" hidden="1">'Summary Income Statement'!$H$2</definedName>
    <definedName name="QB_COLUMN_64430" localSheetId="2" hidden="1">'Detail Income Statement'!$L$2</definedName>
    <definedName name="QB_COLUMN_64430" localSheetId="1" hidden="1">'Summary Income Statement'!$I$2</definedName>
    <definedName name="QB_COLUMN_76210" localSheetId="2" hidden="1">'Detail Income Statement'!$J$2</definedName>
    <definedName name="QB_COLUMN_76210" localSheetId="1" hidden="1">'Summary Income Statement'!$G$2</definedName>
    <definedName name="QB_DATA_0" localSheetId="0" hidden="1">'Balance Sheet'!$6:$6,'Balance Sheet'!$7:$7,'Balance Sheet'!$8:$8,'Balance Sheet'!$9:$9,'Balance Sheet'!$10:$10,'Balance Sheet'!$11:$11,'Balance Sheet'!$12:$12,'Balance Sheet'!$14:$14,'Balance Sheet'!$16:$16,'Balance Sheet'!$17:$17,'Balance Sheet'!$18:$18,'Balance Sheet'!$19:$19,'Balance Sheet'!$20:$20,'Balance Sheet'!$21:$21,'Balance Sheet'!$24:$24,'Balance Sheet'!$25:$25</definedName>
    <definedName name="QB_DATA_0" localSheetId="4" hidden="1">'Building Corp Trial Balance'!$3:$3,'Building Corp Trial Balance'!$4:$4,'Building Corp Trial Balance'!$5:$5,'Building Corp Trial Balance'!$6:$6,'Building Corp Trial Balance'!$7:$7,'Building Corp Trial Balance'!$8:$8,'Building Corp Trial Balance'!$9:$9,'Building Corp Trial Balance'!$10:$10,'Building Corp Trial Balance'!$11:$11,'Building Corp Trial Balance'!$12:$12,'Building Corp Trial Balance'!$13:$13,'Building Corp Trial Balance'!$14:$14,'Building Corp Trial Balance'!$15:$15,'Building Corp Trial Balance'!$16:$16,'Building Corp Trial Balance'!$17:$17,'Building Corp Trial Balance'!$18:$18</definedName>
    <definedName name="QB_DATA_0" localSheetId="2" hidden="1">'Detail Income Statement'!$6:$6,'Detail Income Statement'!$7:$7,'Detail Income Statement'!$9:$9,'Detail Income Statement'!$10:$10,'Detail Income Statement'!$11:$11,'Detail Income Statement'!$14:$14,'Detail Income Statement'!$15:$15,'Detail Income Statement'!$16:$16,'Detail Income Statement'!$17:$17,'Detail Income Statement'!$18:$18,'Detail Income Statement'!$19:$19,'Detail Income Statement'!$22:$22,'Detail Income Statement'!$23:$23,'Detail Income Statement'!$26:$26,'Detail Income Statement'!$28:$28,'Detail Income Statement'!$30:$30</definedName>
    <definedName name="QB_DATA_0" localSheetId="3" hidden="1">'PPSEL Trial Balance'!$3:$3,'PPSEL Trial Balance'!$4:$4,'PPSEL Trial Balance'!$5:$5,'PPSEL Trial Balance'!$6:$6,'PPSEL Trial Balance'!$7:$7,'PPSEL Trial Balance'!$8:$8,'PPSEL Trial Balance'!$9:$9,'PPSEL Trial Balance'!$10:$10,'PPSEL Trial Balance'!$11:$11,'PPSEL Trial Balance'!$12:$12,'PPSEL Trial Balance'!$13:$13,'PPSEL Trial Balance'!$14:$14,'PPSEL Trial Balance'!$15:$15,'PPSEL Trial Balance'!$16:$16,'PPSEL Trial Balance'!$17:$17,'PPSEL Trial Balance'!$18:$18</definedName>
    <definedName name="QB_DATA_0" localSheetId="1" hidden="1">'Summary Income Statement'!$5:$5,'Summary Income Statement'!$6:$6,'Summary Income Statement'!$7:$7,'Summary Income Statement'!$8:$8,'Summary Income Statement'!$12:$12,'Summary Income Statement'!$13:$13,'Summary Income Statement'!$14:$14,'Summary Income Statement'!$15:$15,'Summary Income Statement'!$16:$16,'Summary Income Statement'!$17:$17,'Summary Income Statement'!$18:$18,'Summary Income Statement'!$19:$19,'Summary Income Statement'!$20:$20,'Summary Income Statement'!$21:$21,'Summary Income Statement'!$22:$22,'Summary Income Statement'!$23:$23</definedName>
    <definedName name="QB_DATA_1" localSheetId="0" hidden="1">'Balance Sheet'!$26:$26,'Balance Sheet'!$27:$27,'Balance Sheet'!$29:$29,'Balance Sheet'!$32:$32,'Balance Sheet'!$35:$35,'Balance Sheet'!$43:$43,'Balance Sheet'!$44:$44,'Balance Sheet'!$48:$48,'Balance Sheet'!$49:$49,'Balance Sheet'!$50:$50,'Balance Sheet'!$55:$55,'Balance Sheet'!$56:$56,'Balance Sheet'!$57:$57,'Balance Sheet'!$58:$58,'Balance Sheet'!$59:$59,'Balance Sheet'!$60:$60</definedName>
    <definedName name="QB_DATA_1" localSheetId="4" hidden="1">'Building Corp Trial Balance'!$19:$19,'Building Corp Trial Balance'!$20:$20,'Building Corp Trial Balance'!$21:$21,'Building Corp Trial Balance'!$22:$22,'Building Corp Trial Balance'!$23:$23</definedName>
    <definedName name="QB_DATA_1" localSheetId="2" hidden="1">'Detail Income Statement'!$33:$33,'Detail Income Statement'!$37:$37,'Detail Income Statement'!$39:$39,'Detail Income Statement'!$41:$41,'Detail Income Statement'!$47:$47,'Detail Income Statement'!$48:$48,'Detail Income Statement'!$49:$49,'Detail Income Statement'!$51:$51,'Detail Income Statement'!$54:$54,'Detail Income Statement'!$55:$55,'Detail Income Statement'!$58:$58,'Detail Income Statement'!$61:$61,'Detail Income Statement'!$62:$62,'Detail Income Statement'!$63:$63,'Detail Income Statement'!$64:$64,'Detail Income Statement'!$66:$66</definedName>
    <definedName name="QB_DATA_1" localSheetId="3" hidden="1">'PPSEL Trial Balance'!$19:$19,'PPSEL Trial Balance'!$20:$20,'PPSEL Trial Balance'!$21:$21,'PPSEL Trial Balance'!$22:$22,'PPSEL Trial Balance'!$23:$23,'PPSEL Trial Balance'!$24:$24,'PPSEL Trial Balance'!$25:$25,'PPSEL Trial Balance'!$26:$26,'PPSEL Trial Balance'!$27:$27,'PPSEL Trial Balance'!$28:$28,'PPSEL Trial Balance'!$29:$29,'PPSEL Trial Balance'!$30:$30,'PPSEL Trial Balance'!$31:$31,'PPSEL Trial Balance'!$32:$32,'PPSEL Trial Balance'!$33:$33,'PPSEL Trial Balance'!$34:$34</definedName>
    <definedName name="QB_DATA_1" localSheetId="1" hidden="1">'Summary Income Statement'!$24:$24,'Summary Income Statement'!$25:$25</definedName>
    <definedName name="QB_DATA_10" localSheetId="2" hidden="1">'Detail Income Statement'!$294:$294,'Detail Income Statement'!$295:$295,'Detail Income Statement'!$296:$296,'Detail Income Statement'!$300:$300,'Detail Income Statement'!$303:$303,'Detail Income Statement'!$304:$304,'Detail Income Statement'!$305:$305,'Detail Income Statement'!$306:$306,'Detail Income Statement'!$307:$307,'Detail Income Statement'!$310:$310</definedName>
    <definedName name="QB_DATA_10" localSheetId="3" hidden="1">'PPSEL Trial Balance'!$163:$163,'PPSEL Trial Balance'!$164:$164,'PPSEL Trial Balance'!$165:$165,'PPSEL Trial Balance'!$166:$166,'PPSEL Trial Balance'!$167:$167,'PPSEL Trial Balance'!$168:$168,'PPSEL Trial Balance'!$169:$169,'PPSEL Trial Balance'!$170:$170,'PPSEL Trial Balance'!$171:$171,'PPSEL Trial Balance'!$172:$172,'PPSEL Trial Balance'!$173:$173,'PPSEL Trial Balance'!$174:$174,'PPSEL Trial Balance'!$175:$175,'PPSEL Trial Balance'!$176:$176,'PPSEL Trial Balance'!$177:$177,'PPSEL Trial Balance'!$178:$178</definedName>
    <definedName name="QB_DATA_11" localSheetId="3" hidden="1">'PPSEL Trial Balance'!$179:$179,'PPSEL Trial Balance'!$180:$180,'PPSEL Trial Balance'!$181:$181,'PPSEL Trial Balance'!$182:$182,'PPSEL Trial Balance'!$183:$183,'PPSEL Trial Balance'!$184:$184,'PPSEL Trial Balance'!$185:$185,'PPSEL Trial Balance'!$186:$186</definedName>
    <definedName name="QB_DATA_2" localSheetId="0" hidden="1">'Balance Sheet'!$61:$61,'Balance Sheet'!$62:$62,'Balance Sheet'!$63:$63,'Balance Sheet'!$64:$64,'Balance Sheet'!$65:$65,'Balance Sheet'!$66:$66,'Balance Sheet'!$67:$67,'Balance Sheet'!$68:$68,'Balance Sheet'!$69:$69,'Balance Sheet'!$70:$70,'Balance Sheet'!$71:$71,'Balance Sheet'!$73:$73,'Balance Sheet'!$78:$78,'Balance Sheet'!$79:$79,'Balance Sheet'!$80:$80</definedName>
    <definedName name="QB_DATA_2" localSheetId="2" hidden="1">'Detail Income Statement'!$68:$68,'Detail Income Statement'!$70:$70,'Detail Income Statement'!$73:$73,'Detail Income Statement'!$74:$74,'Detail Income Statement'!$75:$75,'Detail Income Statement'!$77:$77,'Detail Income Statement'!$78:$78,'Detail Income Statement'!$81:$81,'Detail Income Statement'!$84:$84,'Detail Income Statement'!$85:$85,'Detail Income Statement'!$86:$86,'Detail Income Statement'!$87:$87,'Detail Income Statement'!$89:$89,'Detail Income Statement'!$91:$91,'Detail Income Statement'!$92:$92,'Detail Income Statement'!$94:$94</definedName>
    <definedName name="QB_DATA_2" localSheetId="3" hidden="1">'PPSEL Trial Balance'!$35:$35,'PPSEL Trial Balance'!$36:$36,'PPSEL Trial Balance'!$37:$37,'PPSEL Trial Balance'!$38:$38,'PPSEL Trial Balance'!$39:$39,'PPSEL Trial Balance'!$40:$40,'PPSEL Trial Balance'!$41:$41,'PPSEL Trial Balance'!$42:$42,'PPSEL Trial Balance'!$43:$43,'PPSEL Trial Balance'!$44:$44,'PPSEL Trial Balance'!$45:$45,'PPSEL Trial Balance'!$46:$46,'PPSEL Trial Balance'!$47:$47,'PPSEL Trial Balance'!$48:$48,'PPSEL Trial Balance'!$49:$49,'PPSEL Trial Balance'!$50:$50</definedName>
    <definedName name="QB_DATA_3" localSheetId="2" hidden="1">'Detail Income Statement'!$97:$97,'Detail Income Statement'!$98:$98,'Detail Income Statement'!$99:$99,'Detail Income Statement'!$101:$101,'Detail Income Statement'!$104:$104,'Detail Income Statement'!$105:$105,'Detail Income Statement'!$106:$106,'Detail Income Statement'!$109:$109,'Detail Income Statement'!$113:$113,'Detail Income Statement'!$114:$114,'Detail Income Statement'!$115:$115,'Detail Income Statement'!$117:$117,'Detail Income Statement'!$120:$120,'Detail Income Statement'!$121:$121,'Detail Income Statement'!$122:$122,'Detail Income Statement'!$123:$123</definedName>
    <definedName name="QB_DATA_3" localSheetId="3" hidden="1">'PPSEL Trial Balance'!$51:$51,'PPSEL Trial Balance'!$52:$52,'PPSEL Trial Balance'!$53:$53,'PPSEL Trial Balance'!$54:$54,'PPSEL Trial Balance'!$55:$55,'PPSEL Trial Balance'!$56:$56,'PPSEL Trial Balance'!$57:$57,'PPSEL Trial Balance'!$58:$58,'PPSEL Trial Balance'!$59:$59,'PPSEL Trial Balance'!$60:$60,'PPSEL Trial Balance'!$61:$61,'PPSEL Trial Balance'!$62:$62,'PPSEL Trial Balance'!$63:$63,'PPSEL Trial Balance'!$64:$64,'PPSEL Trial Balance'!$65:$65,'PPSEL Trial Balance'!$66:$66</definedName>
    <definedName name="QB_DATA_4" localSheetId="2" hidden="1">'Detail Income Statement'!$124:$124,'Detail Income Statement'!$127:$127,'Detail Income Statement'!$130:$130,'Detail Income Statement'!$131:$131,'Detail Income Statement'!$132:$132,'Detail Income Statement'!$133:$133,'Detail Income Statement'!$136:$136,'Detail Income Statement'!$138:$138,'Detail Income Statement'!$140:$140,'Detail Income Statement'!$141:$141,'Detail Income Statement'!$142:$142,'Detail Income Statement'!$143:$143,'Detail Income Statement'!$144:$144,'Detail Income Statement'!$145:$145,'Detail Income Statement'!$146:$146,'Detail Income Statement'!$148:$148</definedName>
    <definedName name="QB_DATA_4" localSheetId="3" hidden="1">'PPSEL Trial Balance'!$67:$67,'PPSEL Trial Balance'!$68:$68,'PPSEL Trial Balance'!$69:$69,'PPSEL Trial Balance'!$70:$70,'PPSEL Trial Balance'!$71:$71,'PPSEL Trial Balance'!$72:$72,'PPSEL Trial Balance'!$73:$73,'PPSEL Trial Balance'!$74:$74,'PPSEL Trial Balance'!$75:$75,'PPSEL Trial Balance'!$76:$76,'PPSEL Trial Balance'!$77:$77,'PPSEL Trial Balance'!$78:$78,'PPSEL Trial Balance'!$79:$79,'PPSEL Trial Balance'!$80:$80,'PPSEL Trial Balance'!$81:$81,'PPSEL Trial Balance'!$82:$82</definedName>
    <definedName name="QB_DATA_5" localSheetId="2" hidden="1">'Detail Income Statement'!$150:$150,'Detail Income Statement'!$151:$151,'Detail Income Statement'!$154:$154,'Detail Income Statement'!$156:$156,'Detail Income Statement'!$158:$158,'Detail Income Statement'!$159:$159,'Detail Income Statement'!$160:$160,'Detail Income Statement'!$162:$162,'Detail Income Statement'!$164:$164,'Detail Income Statement'!$170:$170,'Detail Income Statement'!$172:$172,'Detail Income Statement'!$173:$173,'Detail Income Statement'!$174:$174,'Detail Income Statement'!$175:$175,'Detail Income Statement'!$178:$178,'Detail Income Statement'!$179:$179</definedName>
    <definedName name="QB_DATA_5" localSheetId="3" hidden="1">'PPSEL Trial Balance'!$83:$83,'PPSEL Trial Balance'!$84:$84,'PPSEL Trial Balance'!$85:$85,'PPSEL Trial Balance'!$86:$86,'PPSEL Trial Balance'!$87:$87,'PPSEL Trial Balance'!$88:$88,'PPSEL Trial Balance'!$89:$89,'PPSEL Trial Balance'!$90:$90,'PPSEL Trial Balance'!$91:$91,'PPSEL Trial Balance'!$92:$92,'PPSEL Trial Balance'!$93:$93,'PPSEL Trial Balance'!$94:$94,'PPSEL Trial Balance'!$95:$95,'PPSEL Trial Balance'!$96:$96,'PPSEL Trial Balance'!$97:$97,'PPSEL Trial Balance'!$98:$98</definedName>
    <definedName name="QB_DATA_6" localSheetId="2" hidden="1">'Detail Income Statement'!$185:$185,'Detail Income Statement'!$186:$186,'Detail Income Statement'!$187:$187,'Detail Income Statement'!$189:$189,'Detail Income Statement'!$191:$191,'Detail Income Statement'!$193:$193,'Detail Income Statement'!$199:$199,'Detail Income Statement'!$201:$201,'Detail Income Statement'!$203:$203,'Detail Income Statement'!$205:$205,'Detail Income Statement'!$209:$209,'Detail Income Statement'!$210:$210,'Detail Income Statement'!$211:$211,'Detail Income Statement'!$212:$212,'Detail Income Statement'!$213:$213,'Detail Income Statement'!$214:$214</definedName>
    <definedName name="QB_DATA_6" localSheetId="3" hidden="1">'PPSEL Trial Balance'!$99:$99,'PPSEL Trial Balance'!$100:$100,'PPSEL Trial Balance'!$101:$101,'PPSEL Trial Balance'!$102:$102,'PPSEL Trial Balance'!$103:$103,'PPSEL Trial Balance'!$104:$104,'PPSEL Trial Balance'!$105:$105,'PPSEL Trial Balance'!$106:$106,'PPSEL Trial Balance'!$107:$107,'PPSEL Trial Balance'!$108:$108,'PPSEL Trial Balance'!$109:$109,'PPSEL Trial Balance'!$110:$110,'PPSEL Trial Balance'!$111:$111,'PPSEL Trial Balance'!$112:$112,'PPSEL Trial Balance'!$113:$113,'PPSEL Trial Balance'!$114:$114</definedName>
    <definedName name="QB_DATA_7" localSheetId="2" hidden="1">'Detail Income Statement'!$216:$216,'Detail Income Statement'!$217:$217,'Detail Income Statement'!$220:$220,'Detail Income Statement'!$222:$222,'Detail Income Statement'!$224:$224,'Detail Income Statement'!$225:$225,'Detail Income Statement'!$226:$226,'Detail Income Statement'!$227:$227,'Detail Income Statement'!$228:$228,'Detail Income Statement'!$231:$231,'Detail Income Statement'!$232:$232,'Detail Income Statement'!$233:$233,'Detail Income Statement'!$234:$234,'Detail Income Statement'!$235:$235,'Detail Income Statement'!$236:$236,'Detail Income Statement'!$237:$237</definedName>
    <definedName name="QB_DATA_7" localSheetId="3" hidden="1">'PPSEL Trial Balance'!$115:$115,'PPSEL Trial Balance'!$116:$116,'PPSEL Trial Balance'!$117:$117,'PPSEL Trial Balance'!$118:$118,'PPSEL Trial Balance'!$119:$119,'PPSEL Trial Balance'!$120:$120,'PPSEL Trial Balance'!$121:$121,'PPSEL Trial Balance'!$122:$122,'PPSEL Trial Balance'!$123:$123,'PPSEL Trial Balance'!$124:$124,'PPSEL Trial Balance'!$125:$125,'PPSEL Trial Balance'!$126:$126,'PPSEL Trial Balance'!$127:$127,'PPSEL Trial Balance'!$128:$128,'PPSEL Trial Balance'!$129:$129,'PPSEL Trial Balance'!$130:$130</definedName>
    <definedName name="QB_DATA_8" localSheetId="2" hidden="1">'Detail Income Statement'!$238:$238,'Detail Income Statement'!$239:$239,'Detail Income Statement'!$242:$242,'Detail Income Statement'!$243:$243,'Detail Income Statement'!$244:$244,'Detail Income Statement'!$247:$247,'Detail Income Statement'!$248:$248,'Detail Income Statement'!$251:$251,'Detail Income Statement'!$252:$252,'Detail Income Statement'!$254:$254,'Detail Income Statement'!$258:$258,'Detail Income Statement'!$259:$259,'Detail Income Statement'!$260:$260,'Detail Income Statement'!$261:$261,'Detail Income Statement'!$263:$263,'Detail Income Statement'!$264:$264</definedName>
    <definedName name="QB_DATA_8" localSheetId="3" hidden="1">'PPSEL Trial Balance'!$131:$131,'PPSEL Trial Balance'!$132:$132,'PPSEL Trial Balance'!$133:$133,'PPSEL Trial Balance'!$134:$134,'PPSEL Trial Balance'!$135:$135,'PPSEL Trial Balance'!$136:$136,'PPSEL Trial Balance'!$137:$137,'PPSEL Trial Balance'!$138:$138,'PPSEL Trial Balance'!$139:$139,'PPSEL Trial Balance'!$140:$140,'PPSEL Trial Balance'!$141:$141,'PPSEL Trial Balance'!$142:$142,'PPSEL Trial Balance'!$143:$143,'PPSEL Trial Balance'!$144:$144,'PPSEL Trial Balance'!$145:$145,'PPSEL Trial Balance'!$146:$146</definedName>
    <definedName name="QB_DATA_9" localSheetId="2" hidden="1">'Detail Income Statement'!$268:$268,'Detail Income Statement'!$269:$269,'Detail Income Statement'!$271:$271,'Detail Income Statement'!$272:$272,'Detail Income Statement'!$274:$274,'Detail Income Statement'!$275:$275,'Detail Income Statement'!$277:$277,'Detail Income Statement'!$278:$278,'Detail Income Statement'!$279:$279,'Detail Income Statement'!$281:$281,'Detail Income Statement'!$284:$284,'Detail Income Statement'!$285:$285,'Detail Income Statement'!$286:$286,'Detail Income Statement'!$287:$287,'Detail Income Statement'!$288:$288,'Detail Income Statement'!$292:$292</definedName>
    <definedName name="QB_DATA_9" localSheetId="3" hidden="1">'PPSEL Trial Balance'!$147:$147,'PPSEL Trial Balance'!$148:$148,'PPSEL Trial Balance'!$149:$149,'PPSEL Trial Balance'!$150:$150,'PPSEL Trial Balance'!$151:$151,'PPSEL Trial Balance'!$152:$152,'PPSEL Trial Balance'!$153:$153,'PPSEL Trial Balance'!$154:$154,'PPSEL Trial Balance'!$155:$155,'PPSEL Trial Balance'!$156:$156,'PPSEL Trial Balance'!$157:$157,'PPSEL Trial Balance'!$158:$158,'PPSEL Trial Balance'!$159:$159,'PPSEL Trial Balance'!$160:$160,'PPSEL Trial Balance'!$161:$161,'PPSEL Trial Balance'!$162:$162</definedName>
    <definedName name="QB_FORMULA_0" localSheetId="0" hidden="1">'Balance Sheet'!$G$13,'Balance Sheet'!$G$22,'Balance Sheet'!$G$28,'Balance Sheet'!$G$30,'Balance Sheet'!$G$33,'Balance Sheet'!$G$36,'Balance Sheet'!$G$37,'Balance Sheet'!$G$38,'Balance Sheet'!$G$45,'Balance Sheet'!$G$51,'Balance Sheet'!$G$52,'Balance Sheet'!$G$72,'Balance Sheet'!$G$74,'Balance Sheet'!$G$75,'Balance Sheet'!$G$76,'Balance Sheet'!$G$81</definedName>
    <definedName name="QB_FORMULA_0" localSheetId="4" hidden="1">'Building Corp Trial Balance'!$C$24,'Building Corp Trial Balance'!$E$24</definedName>
    <definedName name="QB_FORMULA_0" localSheetId="2" hidden="1">'Detail Income Statement'!$K$6,'Detail Income Statement'!$L$6,'Detail Income Statement'!$K$7,'Detail Income Statement'!$L$7,'Detail Income Statement'!$K$11,'Detail Income Statement'!$L$11,'Detail Income Statement'!$I$12,'Detail Income Statement'!$J$12,'Detail Income Statement'!$K$12,'Detail Income Statement'!$L$12,'Detail Income Statement'!$K$19,'Detail Income Statement'!$L$19,'Detail Income Statement'!$I$20,'Detail Income Statement'!$J$20,'Detail Income Statement'!$K$20,'Detail Income Statement'!$L$20</definedName>
    <definedName name="QB_FORMULA_0" localSheetId="3" hidden="1">'PPSEL Trial Balance'!$C$187,'PPSEL Trial Balance'!$D$187</definedName>
    <definedName name="QB_FORMULA_0" localSheetId="1" hidden="1">'Summary Income Statement'!$H$5,'Summary Income Statement'!$I$5,'Summary Income Statement'!$H$6,'Summary Income Statement'!$I$6,'Summary Income Statement'!$H$7,'Summary Income Statement'!$I$7,'Summary Income Statement'!$H$8,'Summary Income Statement'!$I$8,'Summary Income Statement'!$F$9,'Summary Income Statement'!$G$9,'Summary Income Statement'!$H$9,'Summary Income Statement'!$I$9,'Summary Income Statement'!$F$10,'Summary Income Statement'!$G$10,'Summary Income Statement'!$H$10,'Summary Income Statement'!$I$10</definedName>
    <definedName name="QB_FORMULA_1" localSheetId="0" hidden="1">'Balance Sheet'!$G$82</definedName>
    <definedName name="QB_FORMULA_1" localSheetId="2" hidden="1">'Detail Income Statement'!$K$22,'Detail Income Statement'!$L$22,'Detail Income Statement'!$K$23,'Detail Income Statement'!$L$23,'Detail Income Statement'!$I$24,'Detail Income Statement'!$J$24,'Detail Income Statement'!$K$24,'Detail Income Statement'!$L$24,'Detail Income Statement'!$I$29,'Detail Income Statement'!$K$30,'Detail Income Statement'!$L$30,'Detail Income Statement'!$I$31,'Detail Income Statement'!$J$31,'Detail Income Statement'!$K$31,'Detail Income Statement'!$L$31,'Detail Income Statement'!$K$33</definedName>
    <definedName name="QB_FORMULA_1" localSheetId="1" hidden="1">'Summary Income Statement'!$H$12,'Summary Income Statement'!$I$12,'Summary Income Statement'!$H$13,'Summary Income Statement'!$I$13,'Summary Income Statement'!$H$14,'Summary Income Statement'!$I$14,'Summary Income Statement'!$H$15,'Summary Income Statement'!$I$15,'Summary Income Statement'!$H$16,'Summary Income Statement'!$I$16,'Summary Income Statement'!$H$17,'Summary Income Statement'!$I$17,'Summary Income Statement'!$H$18,'Summary Income Statement'!$I$18,'Summary Income Statement'!$H$19,'Summary Income Statement'!$I$19</definedName>
    <definedName name="QB_FORMULA_10" localSheetId="2" hidden="1">'Detail Income Statement'!$L$110,'Detail Income Statement'!$I$111,'Detail Income Statement'!$J$111,'Detail Income Statement'!$K$111,'Detail Income Statement'!$L$111,'Detail Income Statement'!$K$113,'Detail Income Statement'!$L$113,'Detail Income Statement'!$K$114,'Detail Income Statement'!$L$114,'Detail Income Statement'!$K$115,'Detail Income Statement'!$L$115,'Detail Income Statement'!$I$118,'Detail Income Statement'!$K$120,'Detail Income Statement'!$L$120,'Detail Income Statement'!$K$121,'Detail Income Statement'!$L$121</definedName>
    <definedName name="QB_FORMULA_11" localSheetId="2" hidden="1">'Detail Income Statement'!$K$122,'Detail Income Statement'!$L$122,'Detail Income Statement'!$K$123,'Detail Income Statement'!$L$123,'Detail Income Statement'!$K$124,'Detail Income Statement'!$L$124,'Detail Income Statement'!$I$125,'Detail Income Statement'!$J$125,'Detail Income Statement'!$K$125,'Detail Income Statement'!$L$125,'Detail Income Statement'!$I$128,'Detail Income Statement'!$K$130,'Detail Income Statement'!$L$130,'Detail Income Statement'!$K$131,'Detail Income Statement'!$L$131,'Detail Income Statement'!$I$134</definedName>
    <definedName name="QB_FORMULA_12" localSheetId="2" hidden="1">'Detail Income Statement'!$J$134,'Detail Income Statement'!$K$134,'Detail Income Statement'!$L$134,'Detail Income Statement'!$K$136,'Detail Income Statement'!$L$136,'Detail Income Statement'!$I$137,'Detail Income Statement'!$J$137,'Detail Income Statement'!$K$137,'Detail Income Statement'!$L$137,'Detail Income Statement'!$K$138,'Detail Income Statement'!$L$138,'Detail Income Statement'!$K$140,'Detail Income Statement'!$L$140,'Detail Income Statement'!$K$141,'Detail Income Statement'!$L$141,'Detail Income Statement'!$K$142</definedName>
    <definedName name="QB_FORMULA_13" localSheetId="2" hidden="1">'Detail Income Statement'!$L$142,'Detail Income Statement'!$K$143,'Detail Income Statement'!$L$143,'Detail Income Statement'!$K$144,'Detail Income Statement'!$L$144,'Detail Income Statement'!$K$145,'Detail Income Statement'!$L$145,'Detail Income Statement'!$K$146,'Detail Income Statement'!$L$146,'Detail Income Statement'!$I$147,'Detail Income Statement'!$J$147,'Detail Income Statement'!$K$147,'Detail Income Statement'!$L$147,'Detail Income Statement'!$K$148,'Detail Income Statement'!$L$148,'Detail Income Statement'!$K$150</definedName>
    <definedName name="QB_FORMULA_14" localSheetId="2" hidden="1">'Detail Income Statement'!$L$150,'Detail Income Statement'!$K$151,'Detail Income Statement'!$L$151,'Detail Income Statement'!$I$152,'Detail Income Statement'!$J$152,'Detail Income Statement'!$K$152,'Detail Income Statement'!$L$152,'Detail Income Statement'!$I$157,'Detail Income Statement'!$I$163,'Detail Income Statement'!$K$164,'Detail Income Statement'!$L$164,'Detail Income Statement'!$I$165,'Detail Income Statement'!$J$165,'Detail Income Statement'!$K$165,'Detail Income Statement'!$L$165,'Detail Income Statement'!$I$166</definedName>
    <definedName name="QB_FORMULA_15" localSheetId="2" hidden="1">'Detail Income Statement'!$J$166,'Detail Income Statement'!$K$166,'Detail Income Statement'!$L$166,'Detail Income Statement'!$K$170,'Detail Income Statement'!$L$170,'Detail Income Statement'!$I$171,'Detail Income Statement'!$J$171,'Detail Income Statement'!$K$171,'Detail Income Statement'!$L$171,'Detail Income Statement'!$K$172,'Detail Income Statement'!$L$172,'Detail Income Statement'!$K$173,'Detail Income Statement'!$L$173,'Detail Income Statement'!$K$174,'Detail Income Statement'!$L$174,'Detail Income Statement'!$K$175</definedName>
    <definedName name="QB_FORMULA_16" localSheetId="2" hidden="1">'Detail Income Statement'!$L$175,'Detail Income Statement'!$I$176,'Detail Income Statement'!$J$176,'Detail Income Statement'!$K$176,'Detail Income Statement'!$L$176,'Detail Income Statement'!$K$178,'Detail Income Statement'!$L$178,'Detail Income Statement'!$K$179,'Detail Income Statement'!$L$179,'Detail Income Statement'!$I$180,'Detail Income Statement'!$J$180,'Detail Income Statement'!$K$180,'Detail Income Statement'!$L$180,'Detail Income Statement'!$I$181,'Detail Income Statement'!$J$181,'Detail Income Statement'!$K$181</definedName>
    <definedName name="QB_FORMULA_17" localSheetId="2" hidden="1">'Detail Income Statement'!$L$181,'Detail Income Statement'!$K$185,'Detail Income Statement'!$L$185,'Detail Income Statement'!$K$186,'Detail Income Statement'!$L$186,'Detail Income Statement'!$I$188,'Detail Income Statement'!$J$188,'Detail Income Statement'!$K$188,'Detail Income Statement'!$L$188,'Detail Income Statement'!$K$189,'Detail Income Statement'!$L$189,'Detail Income Statement'!$K$191,'Detail Income Statement'!$L$191,'Detail Income Statement'!$I$192,'Detail Income Statement'!$J$192,'Detail Income Statement'!$K$192</definedName>
    <definedName name="QB_FORMULA_18" localSheetId="2" hidden="1">'Detail Income Statement'!$L$192,'Detail Income Statement'!$I$194,'Detail Income Statement'!$J$194,'Detail Income Statement'!$K$194,'Detail Income Statement'!$L$194,'Detail Income Statement'!$I$195,'Detail Income Statement'!$J$195,'Detail Income Statement'!$K$195,'Detail Income Statement'!$L$195,'Detail Income Statement'!$K$199,'Detail Income Statement'!$L$199,'Detail Income Statement'!$I$200,'Detail Income Statement'!$J$200,'Detail Income Statement'!$K$200,'Detail Income Statement'!$L$200,'Detail Income Statement'!$I$202</definedName>
    <definedName name="QB_FORMULA_19" localSheetId="2" hidden="1">'Detail Income Statement'!$J$202,'Detail Income Statement'!$K$202,'Detail Income Statement'!$L$202,'Detail Income Statement'!$K$203,'Detail Income Statement'!$L$203,'Detail Income Statement'!$K$205,'Detail Income Statement'!$L$205,'Detail Income Statement'!$I$206,'Detail Income Statement'!$J$206,'Detail Income Statement'!$K$206,'Detail Income Statement'!$L$206,'Detail Income Statement'!$I$207,'Detail Income Statement'!$J$207,'Detail Income Statement'!$K$207,'Detail Income Statement'!$L$207,'Detail Income Statement'!$K$210</definedName>
    <definedName name="QB_FORMULA_2" localSheetId="2" hidden="1">'Detail Income Statement'!$L$33,'Detail Income Statement'!$I$34,'Detail Income Statement'!$J$34,'Detail Income Statement'!$K$34,'Detail Income Statement'!$L$34,'Detail Income Statement'!$I$35,'Detail Income Statement'!$J$35,'Detail Income Statement'!$K$35,'Detail Income Statement'!$L$35,'Detail Income Statement'!$K$37,'Detail Income Statement'!$L$37,'Detail Income Statement'!$I$38,'Detail Income Statement'!$J$38,'Detail Income Statement'!$K$38,'Detail Income Statement'!$L$38,'Detail Income Statement'!$K$39</definedName>
    <definedName name="QB_FORMULA_2" localSheetId="1" hidden="1">'Summary Income Statement'!$H$20,'Summary Income Statement'!$I$20,'Summary Income Statement'!$H$21,'Summary Income Statement'!$I$21,'Summary Income Statement'!$H$22,'Summary Income Statement'!$I$22,'Summary Income Statement'!$H$24,'Summary Income Statement'!$I$24,'Summary Income Statement'!$H$25,'Summary Income Statement'!$I$25,'Summary Income Statement'!$F$26,'Summary Income Statement'!$G$26,'Summary Income Statement'!$H$26,'Summary Income Statement'!$I$26,'Summary Income Statement'!$F$27,'Summary Income Statement'!$G$27</definedName>
    <definedName name="QB_FORMULA_20" localSheetId="2" hidden="1">'Detail Income Statement'!$L$210,'Detail Income Statement'!$K$211,'Detail Income Statement'!$L$211,'Detail Income Statement'!$K$212,'Detail Income Statement'!$L$212,'Detail Income Statement'!$K$216,'Detail Income Statement'!$L$216,'Detail Income Statement'!$K$217,'Detail Income Statement'!$L$217,'Detail Income Statement'!$I$218,'Detail Income Statement'!$J$218,'Detail Income Statement'!$K$218,'Detail Income Statement'!$L$218,'Detail Income Statement'!$K$220,'Detail Income Statement'!$L$220,'Detail Income Statement'!$I$221</definedName>
    <definedName name="QB_FORMULA_21" localSheetId="2" hidden="1">'Detail Income Statement'!$J$221,'Detail Income Statement'!$K$221,'Detail Income Statement'!$L$221,'Detail Income Statement'!$K$222,'Detail Income Statement'!$L$222,'Detail Income Statement'!$K$224,'Detail Income Statement'!$L$224,'Detail Income Statement'!$K$225,'Detail Income Statement'!$L$225,'Detail Income Statement'!$K$226,'Detail Income Statement'!$L$226,'Detail Income Statement'!$K$227,'Detail Income Statement'!$L$227,'Detail Income Statement'!$K$228,'Detail Income Statement'!$L$228,'Detail Income Statement'!$I$229</definedName>
    <definedName name="QB_FORMULA_22" localSheetId="2" hidden="1">'Detail Income Statement'!$J$229,'Detail Income Statement'!$K$229,'Detail Income Statement'!$L$229,'Detail Income Statement'!$K$231,'Detail Income Statement'!$L$231,'Detail Income Statement'!$K$232,'Detail Income Statement'!$L$232,'Detail Income Statement'!$K$233,'Detail Income Statement'!$L$233,'Detail Income Statement'!$K$234,'Detail Income Statement'!$L$234,'Detail Income Statement'!$K$235,'Detail Income Statement'!$L$235,'Detail Income Statement'!$K$236,'Detail Income Statement'!$L$236,'Detail Income Statement'!$K$237</definedName>
    <definedName name="QB_FORMULA_23" localSheetId="2" hidden="1">'Detail Income Statement'!$L$237,'Detail Income Statement'!$K$238,'Detail Income Statement'!$L$238,'Detail Income Statement'!$I$240,'Detail Income Statement'!$J$240,'Detail Income Statement'!$K$240,'Detail Income Statement'!$L$240,'Detail Income Statement'!$K$243,'Detail Income Statement'!$L$243,'Detail Income Statement'!$I$245,'Detail Income Statement'!$J$245,'Detail Income Statement'!$K$245,'Detail Income Statement'!$L$245,'Detail Income Statement'!$K$247,'Detail Income Statement'!$L$247,'Detail Income Statement'!$K$248</definedName>
    <definedName name="QB_FORMULA_24" localSheetId="2" hidden="1">'Detail Income Statement'!$L$248,'Detail Income Statement'!$I$249,'Detail Income Statement'!$J$249,'Detail Income Statement'!$K$249,'Detail Income Statement'!$L$249,'Detail Income Statement'!$K$252,'Detail Income Statement'!$L$252,'Detail Income Statement'!$I$253,'Detail Income Statement'!$J$253,'Detail Income Statement'!$K$253,'Detail Income Statement'!$L$253,'Detail Income Statement'!$K$254,'Detail Income Statement'!$L$254,'Detail Income Statement'!$I$255,'Detail Income Statement'!$J$255,'Detail Income Statement'!$K$255</definedName>
    <definedName name="QB_FORMULA_25" localSheetId="2" hidden="1">'Detail Income Statement'!$L$255,'Detail Income Statement'!$K$258,'Detail Income Statement'!$L$258,'Detail Income Statement'!$K$259,'Detail Income Statement'!$L$259,'Detail Income Statement'!$K$260,'Detail Income Statement'!$L$260,'Detail Income Statement'!$I$262,'Detail Income Statement'!$J$262,'Detail Income Statement'!$K$262,'Detail Income Statement'!$L$262,'Detail Income Statement'!$K$263,'Detail Income Statement'!$L$263,'Detail Income Statement'!$K$264,'Detail Income Statement'!$L$264,'Detail Income Statement'!$I$265</definedName>
    <definedName name="QB_FORMULA_26" localSheetId="2" hidden="1">'Detail Income Statement'!$J$265,'Detail Income Statement'!$K$265,'Detail Income Statement'!$L$265,'Detail Income Statement'!$K$269,'Detail Income Statement'!$L$269,'Detail Income Statement'!$K$271,'Detail Income Statement'!$L$271,'Detail Income Statement'!$K$272,'Detail Income Statement'!$L$272,'Detail Income Statement'!$I$273,'Detail Income Statement'!$J$273,'Detail Income Statement'!$K$273,'Detail Income Statement'!$L$273,'Detail Income Statement'!$K$274,'Detail Income Statement'!$L$274,'Detail Income Statement'!$K$275</definedName>
    <definedName name="QB_FORMULA_27" localSheetId="2" hidden="1">'Detail Income Statement'!$L$275,'Detail Income Statement'!$K$279,'Detail Income Statement'!$L$279,'Detail Income Statement'!$I$280,'Detail Income Statement'!$J$280,'Detail Income Statement'!$K$280,'Detail Income Statement'!$L$280,'Detail Income Statement'!$I$282,'Detail Income Statement'!$J$282,'Detail Income Statement'!$K$282,'Detail Income Statement'!$L$282,'Detail Income Statement'!$K$288,'Detail Income Statement'!$L$288,'Detail Income Statement'!$I$289,'Detail Income Statement'!$J$289,'Detail Income Statement'!$K$289</definedName>
    <definedName name="QB_FORMULA_28" localSheetId="2" hidden="1">'Detail Income Statement'!$L$289,'Detail Income Statement'!$I$290,'Detail Income Statement'!$J$290,'Detail Income Statement'!$K$290,'Detail Income Statement'!$L$290,'Detail Income Statement'!$K$294,'Detail Income Statement'!$L$294,'Detail Income Statement'!$K$295,'Detail Income Statement'!$L$295,'Detail Income Statement'!$K$296,'Detail Income Statement'!$L$296,'Detail Income Statement'!$I$297,'Detail Income Statement'!$J$297,'Detail Income Statement'!$K$297,'Detail Income Statement'!$L$297,'Detail Income Statement'!$I$298</definedName>
    <definedName name="QB_FORMULA_29" localSheetId="2" hidden="1">'Detail Income Statement'!$J$298,'Detail Income Statement'!$K$298,'Detail Income Statement'!$L$298,'Detail Income Statement'!$I$301,'Detail Income Statement'!$K$303,'Detail Income Statement'!$L$303,'Detail Income Statement'!$K$304,'Detail Income Statement'!$L$304,'Detail Income Statement'!$K$305,'Detail Income Statement'!$L$305,'Detail Income Statement'!$K$306,'Detail Income Statement'!$L$306,'Detail Income Statement'!$K$307,'Detail Income Statement'!$L$307,'Detail Income Statement'!$I$308,'Detail Income Statement'!$J$308</definedName>
    <definedName name="QB_FORMULA_3" localSheetId="2" hidden="1">'Detail Income Statement'!$L$39,'Detail Income Statement'!$K$41,'Detail Income Statement'!$L$41,'Detail Income Statement'!$I$42,'Detail Income Statement'!$J$42,'Detail Income Statement'!$K$42,'Detail Income Statement'!$L$42,'Detail Income Statement'!$I$43,'Detail Income Statement'!$J$43,'Detail Income Statement'!$K$43,'Detail Income Statement'!$L$43,'Detail Income Statement'!$I$44,'Detail Income Statement'!$J$44,'Detail Income Statement'!$K$44,'Detail Income Statement'!$L$44,'Detail Income Statement'!$K$47</definedName>
    <definedName name="QB_FORMULA_3" localSheetId="1" hidden="1">'Summary Income Statement'!$H$27,'Summary Income Statement'!$I$27,'Summary Income Statement'!$F$28,'Summary Income Statement'!$G$28,'Summary Income Statement'!$H$28,'Summary Income Statement'!$I$28</definedName>
    <definedName name="QB_FORMULA_30" localSheetId="2" hidden="1">'Detail Income Statement'!$K$308,'Detail Income Statement'!$L$308,'Detail Income Statement'!$K$310,'Detail Income Statement'!$L$310,'Detail Income Statement'!$I$311,'Detail Income Statement'!$J$311,'Detail Income Statement'!$K$311,'Detail Income Statement'!$L$311,'Detail Income Statement'!$I$312,'Detail Income Statement'!$J$312,'Detail Income Statement'!$K$312,'Detail Income Statement'!$L$312,'Detail Income Statement'!$I$313,'Detail Income Statement'!$J$313,'Detail Income Statement'!$K$313,'Detail Income Statement'!$L$313</definedName>
    <definedName name="QB_FORMULA_31" localSheetId="2" hidden="1">'Detail Income Statement'!$I$314,'Detail Income Statement'!$J$314,'Detail Income Statement'!$K$314,'Detail Income Statement'!$L$314</definedName>
    <definedName name="QB_FORMULA_4" localSheetId="2" hidden="1">'Detail Income Statement'!$L$47,'Detail Income Statement'!$K$48,'Detail Income Statement'!$L$48,'Detail Income Statement'!$K$49,'Detail Income Statement'!$L$49,'Detail Income Statement'!$I$52,'Detail Income Statement'!$K$54,'Detail Income Statement'!$L$54,'Detail Income Statement'!$K$55,'Detail Income Statement'!$L$55,'Detail Income Statement'!$I$56,'Detail Income Statement'!$J$56,'Detail Income Statement'!$K$56,'Detail Income Statement'!$L$56,'Detail Income Statement'!$K$58,'Detail Income Statement'!$L$58</definedName>
    <definedName name="QB_FORMULA_5" localSheetId="2" hidden="1">'Detail Income Statement'!$I$59,'Detail Income Statement'!$J$59,'Detail Income Statement'!$K$59,'Detail Income Statement'!$L$59,'Detail Income Statement'!$K$64,'Detail Income Statement'!$L$64,'Detail Income Statement'!$I$65,'Detail Income Statement'!$J$65,'Detail Income Statement'!$K$65,'Detail Income Statement'!$L$65,'Detail Income Statement'!$K$66,'Detail Income Statement'!$L$66,'Detail Income Statement'!$K$68,'Detail Income Statement'!$L$68,'Detail Income Statement'!$I$69,'Detail Income Statement'!$J$69</definedName>
    <definedName name="QB_FORMULA_6" localSheetId="2" hidden="1">'Detail Income Statement'!$K$69,'Detail Income Statement'!$L$69,'Detail Income Statement'!$K$70,'Detail Income Statement'!$L$70,'Detail Income Statement'!$I$71,'Detail Income Statement'!$J$71,'Detail Income Statement'!$K$71,'Detail Income Statement'!$L$71,'Detail Income Statement'!$K$73,'Detail Income Statement'!$L$73,'Detail Income Statement'!$K$74,'Detail Income Statement'!$L$74,'Detail Income Statement'!$K$75,'Detail Income Statement'!$L$75,'Detail Income Statement'!$K$77,'Detail Income Statement'!$L$77</definedName>
    <definedName name="QB_FORMULA_7" localSheetId="2" hidden="1">'Detail Income Statement'!$K$78,'Detail Income Statement'!$L$78,'Detail Income Statement'!$I$79,'Detail Income Statement'!$J$79,'Detail Income Statement'!$K$79,'Detail Income Statement'!$L$79,'Detail Income Statement'!$K$81,'Detail Income Statement'!$L$81,'Detail Income Statement'!$I$82,'Detail Income Statement'!$J$82,'Detail Income Statement'!$K$82,'Detail Income Statement'!$L$82,'Detail Income Statement'!$K$87,'Detail Income Statement'!$L$87,'Detail Income Statement'!$I$88,'Detail Income Statement'!$J$88</definedName>
    <definedName name="QB_FORMULA_8" localSheetId="2" hidden="1">'Detail Income Statement'!$K$88,'Detail Income Statement'!$L$88,'Detail Income Statement'!$I$93,'Detail Income Statement'!$K$94,'Detail Income Statement'!$L$94,'Detail Income Statement'!$I$95,'Detail Income Statement'!$J$95,'Detail Income Statement'!$K$95,'Detail Income Statement'!$L$95,'Detail Income Statement'!$K$97,'Detail Income Statement'!$L$97,'Detail Income Statement'!$K$98,'Detail Income Statement'!$L$98,'Detail Income Statement'!$K$99,'Detail Income Statement'!$L$99,'Detail Income Statement'!$K$101</definedName>
    <definedName name="QB_FORMULA_9" localSheetId="2" hidden="1">'Detail Income Statement'!$L$101,'Detail Income Statement'!$I$102,'Detail Income Statement'!$J$102,'Detail Income Statement'!$K$102,'Detail Income Statement'!$L$102,'Detail Income Statement'!$K$105,'Detail Income Statement'!$L$105,'Detail Income Statement'!$I$107,'Detail Income Statement'!$J$107,'Detail Income Statement'!$K$107,'Detail Income Statement'!$L$107,'Detail Income Statement'!$K$109,'Detail Income Statement'!$L$109,'Detail Income Statement'!$I$110,'Detail Income Statement'!$J$110,'Detail Income Statement'!$K$110</definedName>
    <definedName name="QB_ROW_1" localSheetId="0" hidden="1">'Balance Sheet'!$A$2</definedName>
    <definedName name="QB_ROW_1000210" localSheetId="3" hidden="1">'PPSEL Trial Balance'!$B$21</definedName>
    <definedName name="QB_ROW_1000230" localSheetId="0" hidden="1">'Balance Sheet'!$D$29</definedName>
    <definedName name="QB_ROW_1001030" localSheetId="0" hidden="1">'Balance Sheet'!$D$23</definedName>
    <definedName name="QB_ROW_1001210" localSheetId="3" hidden="1">'PPSEL Trial Balance'!$B$17</definedName>
    <definedName name="QB_ROW_1001240" localSheetId="0" hidden="1">'Balance Sheet'!$E$27</definedName>
    <definedName name="QB_ROW_1001330" localSheetId="0" hidden="1">'Balance Sheet'!$D$28</definedName>
    <definedName name="QB_ROW_1002210" localSheetId="3" hidden="1">'PPSEL Trial Balance'!$B$12</definedName>
    <definedName name="QB_ROW_1002240" localSheetId="0" hidden="1">'Balance Sheet'!$E$16</definedName>
    <definedName name="QB_ROW_10031" localSheetId="0" hidden="1">'Balance Sheet'!$D$42</definedName>
    <definedName name="QB_ROW_1003210" localSheetId="3" hidden="1">'PPSEL Trial Balance'!$B$15</definedName>
    <definedName name="QB_ROW_1003240" localSheetId="0" hidden="1">'Balance Sheet'!$E$19</definedName>
    <definedName name="QB_ROW_1004210" localSheetId="3" hidden="1">'PPSEL Trial Balance'!$B$16</definedName>
    <definedName name="QB_ROW_1004240" localSheetId="0" hidden="1">'Balance Sheet'!$E$20</definedName>
    <definedName name="QB_ROW_1005210" localSheetId="3" hidden="1">'PPSEL Trial Balance'!$B$13</definedName>
    <definedName name="QB_ROW_1005240" localSheetId="0" hidden="1">'Balance Sheet'!$E$17</definedName>
    <definedName name="QB_ROW_1006210" localSheetId="3" hidden="1">'PPSEL Trial Balance'!$B$14</definedName>
    <definedName name="QB_ROW_1006240" localSheetId="0" hidden="1">'Balance Sheet'!$E$18</definedName>
    <definedName name="QB_ROW_1007210" localSheetId="3" hidden="1">'PPSEL Trial Balance'!$B$18</definedName>
    <definedName name="QB_ROW_1007240" localSheetId="0" hidden="1">'Balance Sheet'!$E$24</definedName>
    <definedName name="QB_ROW_1008210" localSheetId="3" hidden="1">'PPSEL Trial Balance'!$B$19</definedName>
    <definedName name="QB_ROW_1008240" localSheetId="0" hidden="1">'Balance Sheet'!$E$25</definedName>
    <definedName name="QB_ROW_1009210" localSheetId="3" hidden="1">'PPSEL Trial Balance'!$B$20</definedName>
    <definedName name="QB_ROW_1009240" localSheetId="0" hidden="1">'Balance Sheet'!$E$26</definedName>
    <definedName name="QB_ROW_1010210" localSheetId="3" hidden="1">'PPSEL Trial Balance'!$B$31</definedName>
    <definedName name="QB_ROW_1010250" localSheetId="0" hidden="1">'Balance Sheet'!$F$56</definedName>
    <definedName name="QB_ROW_1011" localSheetId="0" hidden="1">'Balance Sheet'!$B$3</definedName>
    <definedName name="QB_ROW_10331" localSheetId="0" hidden="1">'Balance Sheet'!$D$45</definedName>
    <definedName name="QB_ROW_107210" localSheetId="3" hidden="1">'PPSEL Trial Balance'!$B$178</definedName>
    <definedName name="QB_ROW_107260" localSheetId="2" hidden="1">'Detail Income Statement'!$G$287</definedName>
    <definedName name="QB_ROW_108210" localSheetId="3" hidden="1">'PPSEL Trial Balance'!$B$177</definedName>
    <definedName name="QB_ROW_108260" localSheetId="2" hidden="1">'Detail Income Statement'!$G$286</definedName>
    <definedName name="QB_ROW_110050" localSheetId="2" hidden="1">'Detail Income Statement'!$F$223</definedName>
    <definedName name="QB_ROW_110260" localSheetId="2" hidden="1">'Detail Income Statement'!$G$228</definedName>
    <definedName name="QB_ROW_11031" localSheetId="0" hidden="1">'Balance Sheet'!$D$46</definedName>
    <definedName name="QB_ROW_110350" localSheetId="2" hidden="1">'Detail Income Statement'!$F$229</definedName>
    <definedName name="QB_ROW_11331" localSheetId="0" hidden="1">'Balance Sheet'!$D$52</definedName>
    <definedName name="QB_ROW_117210" localSheetId="3" hidden="1">'PPSEL Trial Balance'!$B$156</definedName>
    <definedName name="QB_ROW_117260" localSheetId="2" hidden="1">'Detail Income Statement'!$G$242</definedName>
    <definedName name="QB_ROW_12031" localSheetId="0" hidden="1">'Balance Sheet'!$D$53</definedName>
    <definedName name="QB_ROW_122210" localSheetId="3" hidden="1">'PPSEL Trial Balance'!$B$157</definedName>
    <definedName name="QB_ROW_122260" localSheetId="2" hidden="1">'Detail Income Statement'!$G$243</definedName>
    <definedName name="QB_ROW_12331" localSheetId="0" hidden="1">'Balance Sheet'!$D$74</definedName>
    <definedName name="QB_ROW_1311" localSheetId="0" hidden="1">'Balance Sheet'!$B$37</definedName>
    <definedName name="QB_ROW_131210" localSheetId="3" hidden="1">'PPSEL Trial Balance'!$B$176</definedName>
    <definedName name="QB_ROW_131260" localSheetId="2" hidden="1">'Detail Income Statement'!$G$285</definedName>
    <definedName name="QB_ROW_133210" localSheetId="3" hidden="1">'PPSEL Trial Balance'!$B$64</definedName>
    <definedName name="QB_ROW_133240" localSheetId="2" hidden="1">'Detail Income Statement'!$E$39</definedName>
    <definedName name="QB_ROW_133240" localSheetId="1" hidden="1">'Summary Income Statement'!$E$7</definedName>
    <definedName name="QB_ROW_14011" localSheetId="0" hidden="1">'Balance Sheet'!$B$77</definedName>
    <definedName name="QB_ROW_14311" localSheetId="0" hidden="1">'Balance Sheet'!$B$81</definedName>
    <definedName name="QB_ROW_144210" localSheetId="3" hidden="1">'PPSEL Trial Balance'!$B$111</definedName>
    <definedName name="QB_ROW_144260" localSheetId="2" hidden="1">'Detail Income Statement'!$G$140</definedName>
    <definedName name="QB_ROW_150260" localSheetId="2" hidden="1">'Detail Income Statement'!$G$179</definedName>
    <definedName name="QB_ROW_16210" localSheetId="4" hidden="1">'Building Corp Trial Balance'!$B$7</definedName>
    <definedName name="QB_ROW_165040" localSheetId="2" hidden="1">'Detail Income Statement'!$E$96</definedName>
    <definedName name="QB_ROW_165340" localSheetId="2" hidden="1">'Detail Income Statement'!$E$111</definedName>
    <definedName name="QB_ROW_165340" localSheetId="1" hidden="1">'Summary Income Statement'!$E$14</definedName>
    <definedName name="QB_ROW_166210" localSheetId="3" hidden="1">'PPSEL Trial Balance'!$B$96</definedName>
    <definedName name="QB_ROW_166260" localSheetId="2" hidden="1">'Detail Income Statement'!$G$106</definedName>
    <definedName name="QB_ROW_167210" localSheetId="3" hidden="1">'PPSEL Trial Balance'!$B$95</definedName>
    <definedName name="QB_ROW_167260" localSheetId="2" hidden="1">'Detail Income Statement'!$G$105</definedName>
    <definedName name="QB_ROW_169210" localSheetId="3" hidden="1">'PPSEL Trial Balance'!$B$55</definedName>
    <definedName name="QB_ROW_169260" localSheetId="2" hidden="1">'Detail Income Statement'!$G$15</definedName>
    <definedName name="QB_ROW_17210" localSheetId="4" hidden="1">'Building Corp Trial Balance'!$B$10</definedName>
    <definedName name="QB_ROW_17221" localSheetId="0" hidden="1">'Balance Sheet'!$C$80</definedName>
    <definedName name="QB_ROW_18301" localSheetId="2" hidden="1">'Detail Income Statement'!$A$314</definedName>
    <definedName name="QB_ROW_18301" localSheetId="1" hidden="1">'Summary Income Statement'!$A$28</definedName>
    <definedName name="QB_ROW_189040" localSheetId="2" hidden="1">'Detail Income Statement'!$E$302</definedName>
    <definedName name="QB_ROW_189340" localSheetId="2" hidden="1">'Detail Income Statement'!$E$308</definedName>
    <definedName name="QB_ROW_189340" localSheetId="1" hidden="1">'Summary Income Statement'!$E$24</definedName>
    <definedName name="QB_ROW_190050" localSheetId="2" hidden="1">'Detail Income Statement'!$F$57</definedName>
    <definedName name="QB_ROW_19011" localSheetId="2" hidden="1">'Detail Income Statement'!$B$3</definedName>
    <definedName name="QB_ROW_19011" localSheetId="1" hidden="1">'Summary Income Statement'!$B$3</definedName>
    <definedName name="QB_ROW_190210" localSheetId="3" hidden="1">'PPSEL Trial Balance'!$B$72</definedName>
    <definedName name="QB_ROW_190260" localSheetId="2" hidden="1">'Detail Income Statement'!$G$58</definedName>
    <definedName name="QB_ROW_190350" localSheetId="2" hidden="1">'Detail Income Statement'!$F$59</definedName>
    <definedName name="QB_ROW_19050" localSheetId="2" hidden="1">'Detail Income Statement'!$F$246</definedName>
    <definedName name="QB_ROW_19210" localSheetId="4" hidden="1">'Building Corp Trial Balance'!$B$22</definedName>
    <definedName name="QB_ROW_19311" localSheetId="2" hidden="1">'Detail Income Statement'!$B$313</definedName>
    <definedName name="QB_ROW_19311" localSheetId="1" hidden="1">'Summary Income Statement'!$B$27</definedName>
    <definedName name="QB_ROW_19350" localSheetId="2" hidden="1">'Detail Income Statement'!$F$249</definedName>
    <definedName name="QB_ROW_20031" localSheetId="2" hidden="1">'Detail Income Statement'!$D$4</definedName>
    <definedName name="QB_ROW_20031" localSheetId="1" hidden="1">'Summary Income Statement'!$D$4</definedName>
    <definedName name="QB_ROW_2021" localSheetId="0" hidden="1">'Balance Sheet'!$C$4</definedName>
    <definedName name="QB_ROW_20331" localSheetId="2" hidden="1">'Detail Income Statement'!$D$43</definedName>
    <definedName name="QB_ROW_20331" localSheetId="1" hidden="1">'Summary Income Statement'!$D$9</definedName>
    <definedName name="QB_ROW_206050" localSheetId="2" hidden="1">'Detail Income Statement'!$F$80</definedName>
    <definedName name="QB_ROW_206210" localSheetId="3" hidden="1">'PPSEL Trial Balance'!$B$84</definedName>
    <definedName name="QB_ROW_206260" localSheetId="2" hidden="1">'Detail Income Statement'!$G$81</definedName>
    <definedName name="QB_ROW_206350" localSheetId="2" hidden="1">'Detail Income Statement'!$F$82</definedName>
    <definedName name="QB_ROW_21031" localSheetId="2" hidden="1">'Detail Income Statement'!$D$45</definedName>
    <definedName name="QB_ROW_21031" localSheetId="1" hidden="1">'Summary Income Statement'!$D$11</definedName>
    <definedName name="QB_ROW_21331" localSheetId="2" hidden="1">'Detail Income Statement'!$D$312</definedName>
    <definedName name="QB_ROW_21331" localSheetId="1" hidden="1">'Summary Income Statement'!$D$26</definedName>
    <definedName name="QB_ROW_216210" localSheetId="3" hidden="1">'PPSEL Trial Balance'!$B$163</definedName>
    <definedName name="QB_ROW_216260" localSheetId="2" hidden="1">'Detail Income Statement'!$G$258</definedName>
    <definedName name="QB_ROW_220210" localSheetId="3" hidden="1">'PPSEL Trial Balance'!$B$153</definedName>
    <definedName name="QB_ROW_220260" localSheetId="2" hidden="1">'Detail Income Statement'!$G$235</definedName>
    <definedName name="QB_ROW_2210" localSheetId="3" hidden="1">'PPSEL Trial Balance'!$B$65</definedName>
    <definedName name="QB_ROW_223210" localSheetId="3" hidden="1">'PPSEL Trial Balance'!$B$10</definedName>
    <definedName name="QB_ROW_223330" localSheetId="0" hidden="1">'Balance Sheet'!$D$14</definedName>
    <definedName name="QB_ROW_2250" localSheetId="2" hidden="1">'Detail Income Statement'!$F$41</definedName>
    <definedName name="QB_ROW_2321" localSheetId="0" hidden="1">'Balance Sheet'!$C$30</definedName>
    <definedName name="QB_ROW_235050" localSheetId="2" hidden="1">'Detail Income Statement'!$F$108</definedName>
    <definedName name="QB_ROW_235350" localSheetId="2" hidden="1">'Detail Income Statement'!$F$110</definedName>
    <definedName name="QB_ROW_24210" localSheetId="3" hidden="1">'PPSEL Trial Balance'!$B$47</definedName>
    <definedName name="QB_ROW_24220" localSheetId="0" hidden="1">'Balance Sheet'!$C$78</definedName>
    <definedName name="QB_ROW_25060" localSheetId="2" hidden="1">'Detail Income Statement'!$G$155</definedName>
    <definedName name="QB_ROW_25210" localSheetId="4" hidden="1">'Building Corp Trial Balance'!$B$23</definedName>
    <definedName name="QB_ROW_25210" localSheetId="3" hidden="1">'PPSEL Trial Balance'!$B$119</definedName>
    <definedName name="QB_ROW_25270" localSheetId="2" hidden="1">'Detail Income Statement'!$H$156</definedName>
    <definedName name="QB_ROW_25301" localSheetId="4" hidden="1">'Building Corp Trial Balance'!$A$24</definedName>
    <definedName name="QB_ROW_25301" localSheetId="3" hidden="1">'PPSEL Trial Balance'!$A$187</definedName>
    <definedName name="QB_ROW_25360" localSheetId="2" hidden="1">'Detail Income Statement'!$G$157</definedName>
    <definedName name="QB_ROW_258210" localSheetId="3" hidden="1">'PPSEL Trial Balance'!$B$108</definedName>
    <definedName name="QB_ROW_258260" localSheetId="2" hidden="1">'Detail Income Statement'!$G$131</definedName>
    <definedName name="QB_ROW_26210" localSheetId="3" hidden="1">'PPSEL Trial Balance'!$B$49</definedName>
    <definedName name="QB_ROW_26250" localSheetId="2" hidden="1">'Detail Income Statement'!$F$6</definedName>
    <definedName name="QB_ROW_27210" localSheetId="3" hidden="1">'PPSEL Trial Balance'!$B$146</definedName>
    <definedName name="QB_ROW_27250" localSheetId="2" hidden="1">'Detail Income Statement'!$F$222</definedName>
    <definedName name="QB_ROW_275210" localSheetId="3" hidden="1">'PPSEL Trial Balance'!$B$116</definedName>
    <definedName name="QB_ROW_275260" localSheetId="2" hidden="1">'Detail Income Statement'!$G$146</definedName>
    <definedName name="QB_ROW_28040" localSheetId="2" hidden="1">'Detail Income Statement'!$E$208</definedName>
    <definedName name="QB_ROW_282210" localSheetId="3" hidden="1">'PPSEL Trial Balance'!$B$140</definedName>
    <definedName name="QB_ROW_282250" localSheetId="2" hidden="1">'Detail Income Statement'!$F$212</definedName>
    <definedName name="QB_ROW_283210" localSheetId="3" hidden="1">'PPSEL Trial Balance'!$B$138</definedName>
    <definedName name="QB_ROW_283250" localSheetId="2" hidden="1">'Detail Income Statement'!$F$210</definedName>
    <definedName name="QB_ROW_28340" localSheetId="2" hidden="1">'Detail Income Statement'!$E$255</definedName>
    <definedName name="QB_ROW_28340" localSheetId="1" hidden="1">'Summary Income Statement'!$E$19</definedName>
    <definedName name="QB_ROW_284050" localSheetId="2" hidden="1">'Detail Income Statement'!$F$215</definedName>
    <definedName name="QB_ROW_284350" localSheetId="2" hidden="1">'Detail Income Statement'!$F$218</definedName>
    <definedName name="QB_ROW_285050" localSheetId="2" hidden="1">'Detail Income Statement'!$F$219</definedName>
    <definedName name="QB_ROW_285350" localSheetId="2" hidden="1">'Detail Income Statement'!$F$221</definedName>
    <definedName name="QB_ROW_297040" localSheetId="2" hidden="1">'Detail Income Statement'!$E$72</definedName>
    <definedName name="QB_ROW_297340" localSheetId="2" hidden="1">'Detail Income Statement'!$E$95</definedName>
    <definedName name="QB_ROW_297340" localSheetId="1" hidden="1">'Summary Income Statement'!$E$13</definedName>
    <definedName name="QB_ROW_298050" localSheetId="2" hidden="1">'Detail Income Statement'!$F$83</definedName>
    <definedName name="QB_ROW_298260" localSheetId="2" hidden="1">'Detail Income Statement'!$G$87</definedName>
    <definedName name="QB_ROW_298350" localSheetId="2" hidden="1">'Detail Income Statement'!$F$88</definedName>
    <definedName name="QB_ROW_299040" localSheetId="2" hidden="1">'Detail Income Statement'!$E$112</definedName>
    <definedName name="QB_ROW_299340" localSheetId="2" hidden="1">'Detail Income Statement'!$E$166</definedName>
    <definedName name="QB_ROW_299340" localSheetId="1" hidden="1">'Summary Income Statement'!$E$15</definedName>
    <definedName name="QB_ROW_300050" localSheetId="2" hidden="1">'Detail Income Statement'!$F$139</definedName>
    <definedName name="QB_ROW_300350" localSheetId="2" hidden="1">'Detail Income Statement'!$F$147</definedName>
    <definedName name="QB_ROW_301" localSheetId="0" hidden="1">'Balance Sheet'!$A$38</definedName>
    <definedName name="QB_ROW_301050" localSheetId="2" hidden="1">'Detail Income Statement'!$F$129</definedName>
    <definedName name="QB_ROW_301210" localSheetId="3" hidden="1">'PPSEL Trial Balance'!$B$107</definedName>
    <definedName name="QB_ROW_301260" localSheetId="2" hidden="1">'Detail Income Statement'!$G$133</definedName>
    <definedName name="QB_ROW_301350" localSheetId="2" hidden="1">'Detail Income Statement'!$F$134</definedName>
    <definedName name="QB_ROW_302050" localSheetId="2" hidden="1">'Detail Income Statement'!$F$53</definedName>
    <definedName name="QB_ROW_3021" localSheetId="0" hidden="1">'Balance Sheet'!$C$31</definedName>
    <definedName name="QB_ROW_302350" localSheetId="2" hidden="1">'Detail Income Statement'!$F$56</definedName>
    <definedName name="QB_ROW_303050" localSheetId="2" hidden="1">'Detail Income Statement'!$F$50</definedName>
    <definedName name="QB_ROW_303350" localSheetId="2" hidden="1">'Detail Income Statement'!$F$52</definedName>
    <definedName name="QB_ROW_304210" localSheetId="3" hidden="1">'PPSEL Trial Balance'!$B$115</definedName>
    <definedName name="QB_ROW_304260" localSheetId="2" hidden="1">'Detail Income Statement'!$G$144</definedName>
    <definedName name="QB_ROW_3050" localSheetId="2" hidden="1">'Detail Income Statement'!$F$25</definedName>
    <definedName name="QB_ROW_305040" localSheetId="2" hidden="1">'Detail Income Statement'!$E$196</definedName>
    <definedName name="QB_ROW_305340" localSheetId="2" hidden="1">'Detail Income Statement'!$E$207</definedName>
    <definedName name="QB_ROW_305340" localSheetId="1" hidden="1">'Summary Income Statement'!$E$18</definedName>
    <definedName name="QB_ROW_306040" localSheetId="2" hidden="1">'Detail Income Statement'!$E$182</definedName>
    <definedName name="QB_ROW_306340" localSheetId="2" hidden="1">'Detail Income Statement'!$E$195</definedName>
    <definedName name="QB_ROW_306340" localSheetId="1" hidden="1">'Summary Income Statement'!$E$17</definedName>
    <definedName name="QB_ROW_307040" localSheetId="2" hidden="1">'Detail Income Statement'!$E$256</definedName>
    <definedName name="QB_ROW_307340" localSheetId="2" hidden="1">'Detail Income Statement'!$E$265</definedName>
    <definedName name="QB_ROW_307340" localSheetId="1" hidden="1">'Summary Income Statement'!$E$20</definedName>
    <definedName name="QB_ROW_308040" localSheetId="2" hidden="1">'Detail Income Statement'!$E$266</definedName>
    <definedName name="QB_ROW_308340" localSheetId="2" hidden="1">'Detail Income Statement'!$E$290</definedName>
    <definedName name="QB_ROW_308340" localSheetId="1" hidden="1">'Summary Income Statement'!$E$21</definedName>
    <definedName name="QB_ROW_309210" localSheetId="3" hidden="1">'PPSEL Trial Balance'!$B$81</definedName>
    <definedName name="QB_ROW_309250" localSheetId="2" hidden="1">'Detail Income Statement'!$F$75</definedName>
    <definedName name="QB_ROW_310050" localSheetId="2" hidden="1">'Detail Income Statement'!$F$76</definedName>
    <definedName name="QB_ROW_310350" localSheetId="2" hidden="1">'Detail Income Statement'!$F$79</definedName>
    <definedName name="QB_ROW_311210" localSheetId="3" hidden="1">'PPSEL Trial Balance'!$B$92</definedName>
    <definedName name="QB_ROW_311250" localSheetId="2" hidden="1">'Detail Income Statement'!$F$99</definedName>
    <definedName name="QB_ROW_312050" localSheetId="2" hidden="1">'Detail Income Statement'!$F$100</definedName>
    <definedName name="QB_ROW_312350" localSheetId="2" hidden="1">'Detail Income Statement'!$F$102</definedName>
    <definedName name="QB_ROW_3210" localSheetId="3" hidden="1">'PPSEL Trial Balance'!$B$61</definedName>
    <definedName name="QB_ROW_3260" localSheetId="2" hidden="1">'Detail Income Statement'!$G$30</definedName>
    <definedName name="QB_ROW_326040" localSheetId="2" hidden="1">'Detail Income Statement'!$E$167</definedName>
    <definedName name="QB_ROW_326340" localSheetId="2" hidden="1">'Detail Income Statement'!$E$181</definedName>
    <definedName name="QB_ROW_326340" localSheetId="1" hidden="1">'Summary Income Statement'!$E$16</definedName>
    <definedName name="QB_ROW_328050" localSheetId="2" hidden="1">'Detail Income Statement'!$F$177</definedName>
    <definedName name="QB_ROW_328350" localSheetId="2" hidden="1">'Detail Income Statement'!$F$180</definedName>
    <definedName name="QB_ROW_3321" localSheetId="0" hidden="1">'Balance Sheet'!$C$33</definedName>
    <definedName name="QB_ROW_33210" localSheetId="4" hidden="1">'Building Corp Trial Balance'!$B$19</definedName>
    <definedName name="QB_ROW_334050" localSheetId="2" hidden="1">'Detail Income Statement'!$F$197</definedName>
    <definedName name="QB_ROW_334210" localSheetId="3" hidden="1">'PPSEL Trial Balance'!$B$133</definedName>
    <definedName name="QB_ROW_334260" localSheetId="2" hidden="1">'Detail Income Statement'!$G$201</definedName>
    <definedName name="QB_ROW_334350" localSheetId="2" hidden="1">'Detail Income Statement'!$F$202</definedName>
    <definedName name="QB_ROW_3350" localSheetId="2" hidden="1">'Detail Income Statement'!$F$31</definedName>
    <definedName name="QB_ROW_335210" localSheetId="3" hidden="1">'PPSEL Trial Balance'!$B$135</definedName>
    <definedName name="QB_ROW_335250" localSheetId="2" hidden="1">'Detail Income Statement'!$F$203</definedName>
    <definedName name="QB_ROW_337050" localSheetId="2" hidden="1">'Detail Income Statement'!$F$204</definedName>
    <definedName name="QB_ROW_337350" localSheetId="2" hidden="1">'Detail Income Statement'!$F$206</definedName>
    <definedName name="QB_ROW_339050" localSheetId="2" hidden="1">'Detail Income Statement'!$F$257</definedName>
    <definedName name="QB_ROW_339210" localSheetId="3" hidden="1">'PPSEL Trial Balance'!$B$162</definedName>
    <definedName name="QB_ROW_339260" localSheetId="2" hidden="1">'Detail Income Statement'!$G$261</definedName>
    <definedName name="QB_ROW_339350" localSheetId="2" hidden="1">'Detail Income Statement'!$F$262</definedName>
    <definedName name="QB_ROW_341050" localSheetId="2" hidden="1">'Detail Income Statement'!$F$267</definedName>
    <definedName name="QB_ROW_341350" localSheetId="2" hidden="1">'Detail Income Statement'!$F$282</definedName>
    <definedName name="QB_ROW_343210" localSheetId="3" hidden="1">'PPSEL Trial Balance'!$B$179</definedName>
    <definedName name="QB_ROW_343250" localSheetId="2" hidden="1">'Detail Income Statement'!$F$292</definedName>
    <definedName name="QB_ROW_351050" localSheetId="2" hidden="1">'Detail Income Statement'!$F$116</definedName>
    <definedName name="QB_ROW_351210" localSheetId="3" hidden="1">'PPSEL Trial Balance'!$B$100</definedName>
    <definedName name="QB_ROW_351260" localSheetId="2" hidden="1">'Detail Income Statement'!$G$117</definedName>
    <definedName name="QB_ROW_351350" localSheetId="2" hidden="1">'Detail Income Statement'!$F$118</definedName>
    <definedName name="QB_ROW_352050" localSheetId="2" hidden="1">'Detail Income Statement'!$F$126</definedName>
    <definedName name="QB_ROW_35210" localSheetId="4" hidden="1">'Building Corp Trial Balance'!$B$6</definedName>
    <definedName name="QB_ROW_352350" localSheetId="2" hidden="1">'Detail Income Statement'!$F$128</definedName>
    <definedName name="QB_ROW_355210" localSheetId="3" hidden="1">'PPSEL Trial Balance'!$B$121</definedName>
    <definedName name="QB_ROW_355260" localSheetId="2" hidden="1">'Detail Income Statement'!$G$159</definedName>
    <definedName name="QB_ROW_361210" localSheetId="3" hidden="1">'PPSEL Trial Balance'!$B$70</definedName>
    <definedName name="QB_ROW_361260" localSheetId="2" hidden="1">'Detail Income Statement'!$G$54</definedName>
    <definedName name="QB_ROW_36210" localSheetId="4" hidden="1">'Building Corp Trial Balance'!$B$21</definedName>
    <definedName name="QB_ROW_362210" localSheetId="3" hidden="1">'PPSEL Trial Balance'!$B$71</definedName>
    <definedName name="QB_ROW_362260" localSheetId="2" hidden="1">'Detail Income Statement'!$G$55</definedName>
    <definedName name="QB_ROW_366210" localSheetId="3" hidden="1">'PPSEL Trial Balance'!$B$69</definedName>
    <definedName name="QB_ROW_366260" localSheetId="2" hidden="1">'Detail Income Statement'!$G$51</definedName>
    <definedName name="QB_ROW_369210" localSheetId="3" hidden="1">'PPSEL Trial Balance'!$B$83</definedName>
    <definedName name="QB_ROW_369260" localSheetId="2" hidden="1">'Detail Income Statement'!$G$78</definedName>
    <definedName name="QB_ROW_370210" localSheetId="3" hidden="1">'PPSEL Trial Balance'!$B$82</definedName>
    <definedName name="QB_ROW_370260" localSheetId="2" hidden="1">'Detail Income Statement'!$G$77</definedName>
    <definedName name="QB_ROW_372210" localSheetId="3" hidden="1">'PPSEL Trial Balance'!$B$93</definedName>
    <definedName name="QB_ROW_372260" localSheetId="2" hidden="1">'Detail Income Statement'!$G$101</definedName>
    <definedName name="QB_ROW_376210" localSheetId="3" hidden="1">'PPSEL Trial Balance'!$B$106</definedName>
    <definedName name="QB_ROW_376260" localSheetId="2" hidden="1">'Detail Income Statement'!$G$127</definedName>
    <definedName name="QB_ROW_380210" localSheetId="3" hidden="1">'PPSEL Trial Balance'!$B$143</definedName>
    <definedName name="QB_ROW_380260" localSheetId="2" hidden="1">'Detail Income Statement'!$G$216</definedName>
    <definedName name="QB_ROW_38210" localSheetId="3" hidden="1">'PPSEL Trial Balance'!$B$52</definedName>
    <definedName name="QB_ROW_38260" localSheetId="2" hidden="1">'Detail Income Statement'!$G$9</definedName>
    <definedName name="QB_ROW_383210" localSheetId="3" hidden="1">'PPSEL Trial Balance'!$B$144</definedName>
    <definedName name="QB_ROW_383260" localSheetId="2" hidden="1">'Detail Income Statement'!$G$217</definedName>
    <definedName name="QB_ROW_387210" localSheetId="3" hidden="1">'PPSEL Trial Balance'!$B$145</definedName>
    <definedName name="QB_ROW_387260" localSheetId="2" hidden="1">'Detail Income Statement'!$G$220</definedName>
    <definedName name="QB_ROW_388210" localSheetId="3" hidden="1">'PPSEL Trial Balance'!$B$155</definedName>
    <definedName name="QB_ROW_388260" localSheetId="2" hidden="1">'Detail Income Statement'!$G$237</definedName>
    <definedName name="QB_ROW_39050" localSheetId="2" hidden="1">'Detail Income Statement'!$F$13</definedName>
    <definedName name="QB_ROW_391060" localSheetId="2" hidden="1">'Detail Income Statement'!$G$161</definedName>
    <definedName name="QB_ROW_391210" localSheetId="3" hidden="1">'PPSEL Trial Balance'!$B$123</definedName>
    <definedName name="QB_ROW_391270" localSheetId="2" hidden="1">'Detail Income Statement'!$H$162</definedName>
    <definedName name="QB_ROW_391360" localSheetId="2" hidden="1">'Detail Income Statement'!$G$163</definedName>
    <definedName name="QB_ROW_39210" localSheetId="4" hidden="1">'Building Corp Trial Balance'!$B$11</definedName>
    <definedName name="QB_ROW_39260" localSheetId="2" hidden="1">'Detail Income Statement'!$G$19</definedName>
    <definedName name="QB_ROW_39350" localSheetId="2" hidden="1">'Detail Income Statement'!$F$20</definedName>
    <definedName name="QB_ROW_394060" localSheetId="2" hidden="1">'Detail Income Statement'!$G$270</definedName>
    <definedName name="QB_ROW_394360" localSheetId="2" hidden="1">'Detail Income Statement'!$G$273</definedName>
    <definedName name="QB_ROW_4021" localSheetId="0" hidden="1">'Balance Sheet'!$C$34</definedName>
    <definedName name="QB_ROW_40210" localSheetId="3" hidden="1">'PPSEL Trial Balance'!$B$147</definedName>
    <definedName name="QB_ROW_40260" localSheetId="2" hidden="1">'Detail Income Statement'!$G$224</definedName>
    <definedName name="QB_ROW_408050" localSheetId="2" hidden="1">'Detail Income Statement'!$F$149</definedName>
    <definedName name="QB_ROW_408260" localSheetId="2" hidden="1">'Detail Income Statement'!$G$151</definedName>
    <definedName name="QB_ROW_408350" localSheetId="2" hidden="1">'Detail Income Statement'!$F$152</definedName>
    <definedName name="QB_ROW_415210" localSheetId="3" hidden="1">'PPSEL Trial Balance'!$B$161</definedName>
    <definedName name="QB_ROW_415250" localSheetId="2" hidden="1">'Detail Income Statement'!$F$254</definedName>
    <definedName name="QB_ROW_417250" localSheetId="2" hidden="1">'Detail Income Statement'!$F$148</definedName>
    <definedName name="QB_ROW_4210" localSheetId="4" hidden="1">'Building Corp Trial Balance'!$B$20</definedName>
    <definedName name="QB_ROW_4210" localSheetId="3" hidden="1">'PPSEL Trial Balance'!$B$62</definedName>
    <definedName name="QB_ROW_42210" localSheetId="3" hidden="1">'PPSEL Trial Balance'!$B$152</definedName>
    <definedName name="QB_ROW_42260" localSheetId="2" hidden="1">'Detail Income Statement'!$G$232</definedName>
    <definedName name="QB_ROW_423210" localSheetId="3" hidden="1">'PPSEL Trial Balance'!$B$78</definedName>
    <definedName name="QB_ROW_423250" localSheetId="2" hidden="1">'Detail Income Statement'!$F$70</definedName>
    <definedName name="QB_ROW_4260" localSheetId="2" hidden="1">'Detail Income Statement'!$G$26</definedName>
    <definedName name="QB_ROW_430050" localSheetId="2" hidden="1">'Detail Income Statement'!$F$90</definedName>
    <definedName name="QB_ROW_430210" localSheetId="3" hidden="1">'PPSEL Trial Balance'!$B$89</definedName>
    <definedName name="QB_ROW_430260" localSheetId="2" hidden="1">'Detail Income Statement'!$G$92</definedName>
    <definedName name="QB_ROW_430350" localSheetId="2" hidden="1">'Detail Income Statement'!$F$93</definedName>
    <definedName name="QB_ROW_43050" localSheetId="2" hidden="1">'Detail Income Statement'!$F$135</definedName>
    <definedName name="QB_ROW_4321" localSheetId="0" hidden="1">'Balance Sheet'!$C$36</definedName>
    <definedName name="QB_ROW_43210" localSheetId="4" hidden="1">'Building Corp Trial Balance'!$B$16</definedName>
    <definedName name="QB_ROW_432210" localSheetId="3" hidden="1">'PPSEL Trial Balance'!$B$159</definedName>
    <definedName name="QB_ROW_432260" localSheetId="2" hidden="1">'Detail Income Statement'!$G$248</definedName>
    <definedName name="QB_ROW_433050" localSheetId="2" hidden="1">'Detail Income Statement'!$F$32</definedName>
    <definedName name="QB_ROW_433350" localSheetId="2" hidden="1">'Detail Income Statement'!$F$34</definedName>
    <definedName name="QB_ROW_43350" localSheetId="2" hidden="1">'Detail Income Statement'!$F$137</definedName>
    <definedName name="QB_ROW_440210" localSheetId="3" hidden="1">'PPSEL Trial Balance'!$B$53</definedName>
    <definedName name="QB_ROW_440260" localSheetId="2" hidden="1">'Detail Income Statement'!$G$10</definedName>
    <definedName name="QB_ROW_44060" localSheetId="2" hidden="1">'Detail Income Statement'!$G$198</definedName>
    <definedName name="QB_ROW_441260" localSheetId="2" hidden="1">'Detail Income Statement'!$G$225</definedName>
    <definedName name="QB_ROW_44210" localSheetId="4" hidden="1">'Building Corp Trial Balance'!$B$9</definedName>
    <definedName name="QB_ROW_44210" localSheetId="3" hidden="1">'PPSEL Trial Balance'!$B$134</definedName>
    <definedName name="QB_ROW_442210" localSheetId="3" hidden="1">'PPSEL Trial Balance'!$B$66</definedName>
    <definedName name="QB_ROW_442250" localSheetId="2" hidden="1">'Detail Income Statement'!$F$47</definedName>
    <definedName name="QB_ROW_44270" localSheetId="2" hidden="1">'Detail Income Statement'!$H$199</definedName>
    <definedName name="QB_ROW_44360" localSheetId="2" hidden="1">'Detail Income Statement'!$G$200</definedName>
    <definedName name="QB_ROW_446210" localSheetId="3" hidden="1">'PPSEL Trial Balance'!$B$79</definedName>
    <definedName name="QB_ROW_446250" localSheetId="2" hidden="1">'Detail Income Statement'!$F$73</definedName>
    <definedName name="QB_ROW_450210" localSheetId="3" hidden="1">'PPSEL Trial Balance'!$B$141</definedName>
    <definedName name="QB_ROW_450250" localSheetId="2" hidden="1">'Detail Income Statement'!$F$213</definedName>
    <definedName name="QB_ROW_451250" localSheetId="2" hidden="1">'Detail Income Statement'!$F$97</definedName>
    <definedName name="QB_ROW_455250" localSheetId="2" hidden="1">'Detail Income Statement'!$F$113</definedName>
    <definedName name="QB_ROW_461250" localSheetId="2" hidden="1">'Detail Income Statement'!$F$94</definedName>
    <definedName name="QB_ROW_467210" localSheetId="3" hidden="1">'PPSEL Trial Balance'!$B$118</definedName>
    <definedName name="QB_ROW_467260" localSheetId="2" hidden="1">'Detail Income Statement'!$G$154</definedName>
    <definedName name="QB_ROW_468210" localSheetId="3" hidden="1">'PPSEL Trial Balance'!$B$54</definedName>
    <definedName name="QB_ROW_468260" localSheetId="2" hidden="1">'Detail Income Statement'!$G$14</definedName>
    <definedName name="QB_ROW_47050" localSheetId="2" hidden="1">'Detail Income Statement'!$F$250</definedName>
    <definedName name="QB_ROW_47260" localSheetId="2" hidden="1">'Detail Income Statement'!$G$252</definedName>
    <definedName name="QB_ROW_47350" localSheetId="2" hidden="1">'Detail Income Statement'!$F$253</definedName>
    <definedName name="QB_ROW_478050" localSheetId="2" hidden="1">'Detail Income Statement'!$F$103</definedName>
    <definedName name="QB_ROW_478350" localSheetId="2" hidden="1">'Detail Income Statement'!$F$107</definedName>
    <definedName name="QB_ROW_48060" localSheetId="2" hidden="1">'Detail Income Statement'!$G$276</definedName>
    <definedName name="QB_ROW_482210" localSheetId="3" hidden="1">'PPSEL Trial Balance'!$B$99</definedName>
    <definedName name="QB_ROW_482250" localSheetId="2" hidden="1">'Detail Income Statement'!$F$115</definedName>
    <definedName name="QB_ROW_48270" localSheetId="2" hidden="1">'Detail Income Statement'!$H$279</definedName>
    <definedName name="QB_ROW_483050" localSheetId="2" hidden="1">'Detail Income Statement'!$F$119</definedName>
    <definedName name="QB_ROW_483350" localSheetId="2" hidden="1">'Detail Income Statement'!$F$125</definedName>
    <definedName name="QB_ROW_48360" localSheetId="2" hidden="1">'Detail Income Statement'!$G$280</definedName>
    <definedName name="QB_ROW_485210" localSheetId="3" hidden="1">'PPSEL Trial Balance'!$B$104</definedName>
    <definedName name="QB_ROW_485260" localSheetId="2" hidden="1">'Detail Income Statement'!$G$123</definedName>
    <definedName name="QB_ROW_486210" localSheetId="3" hidden="1">'PPSEL Trial Balance'!$B$105</definedName>
    <definedName name="QB_ROW_486260" localSheetId="2" hidden="1">'Detail Income Statement'!$G$124</definedName>
    <definedName name="QB_ROW_49210" localSheetId="3" hidden="1">'PPSEL Trial Balance'!$B$174</definedName>
    <definedName name="QB_ROW_492210" localSheetId="3" hidden="1">'PPSEL Trial Balance'!$B$45</definedName>
    <definedName name="QB_ROW_492250" localSheetId="0" hidden="1">'Balance Sheet'!$F$70</definedName>
    <definedName name="QB_ROW_49260" localSheetId="2" hidden="1">'Detail Income Statement'!$G$281</definedName>
    <definedName name="QB_ROW_493210" localSheetId="3" hidden="1">'PPSEL Trial Balance'!$B$43</definedName>
    <definedName name="QB_ROW_493250" localSheetId="0" hidden="1">'Balance Sheet'!$F$68</definedName>
    <definedName name="QB_ROW_494210" localSheetId="3" hidden="1">'PPSEL Trial Balance'!$B$44</definedName>
    <definedName name="QB_ROW_494250" localSheetId="0" hidden="1">'Balance Sheet'!$F$69</definedName>
    <definedName name="QB_ROW_50210" localSheetId="3" hidden="1">'PPSEL Trial Balance'!$B$151</definedName>
    <definedName name="QB_ROW_502210" localSheetId="3" hidden="1">'PPSEL Trial Balance'!$B$39</definedName>
    <definedName name="QB_ROW_502250" localSheetId="0" hidden="1">'Balance Sheet'!$F$64</definedName>
    <definedName name="QB_ROW_50260" localSheetId="2" hidden="1">'Detail Income Statement'!$G$231</definedName>
    <definedName name="QB_ROW_503210" localSheetId="3" hidden="1">'PPSEL Trial Balance'!$B$42</definedName>
    <definedName name="QB_ROW_503250" localSheetId="0" hidden="1">'Balance Sheet'!$F$67</definedName>
    <definedName name="QB_ROW_504210" localSheetId="3" hidden="1">'PPSEL Trial Balance'!$B$102</definedName>
    <definedName name="QB_ROW_504260" localSheetId="2" hidden="1">'Detail Income Statement'!$G$121</definedName>
    <definedName name="QB_ROW_5060" localSheetId="2" hidden="1">'Detail Income Statement'!$G$27</definedName>
    <definedName name="QB_ROW_507210" localSheetId="3" hidden="1">'PPSEL Trial Balance'!$B$36</definedName>
    <definedName name="QB_ROW_507250" localSheetId="0" hidden="1">'Balance Sheet'!$F$61</definedName>
    <definedName name="QB_ROW_508210" localSheetId="3" hidden="1">'PPSEL Trial Balance'!$B$35</definedName>
    <definedName name="QB_ROW_508250" localSheetId="0" hidden="1">'Balance Sheet'!$F$60</definedName>
    <definedName name="QB_ROW_509210" localSheetId="3" hidden="1">'PPSEL Trial Balance'!$B$180</definedName>
    <definedName name="QB_ROW_509260" localSheetId="2" hidden="1">'Detail Income Statement'!$G$294</definedName>
    <definedName name="QB_ROW_511210" localSheetId="3" hidden="1">'PPSEL Trial Balance'!$B$40</definedName>
    <definedName name="QB_ROW_511250" localSheetId="0" hidden="1">'Balance Sheet'!$F$65</definedName>
    <definedName name="QB_ROW_515210" localSheetId="3" hidden="1">'PPSEL Trial Balance'!$B$32</definedName>
    <definedName name="QB_ROW_515250" localSheetId="0" hidden="1">'Balance Sheet'!$F$57</definedName>
    <definedName name="QB_ROW_516210" localSheetId="3" hidden="1">'PPSEL Trial Balance'!$B$30</definedName>
    <definedName name="QB_ROW_516250" localSheetId="0" hidden="1">'Balance Sheet'!$F$55</definedName>
    <definedName name="QB_ROW_517210" localSheetId="3" hidden="1">'PPSEL Trial Balance'!$B$33</definedName>
    <definedName name="QB_ROW_517250" localSheetId="0" hidden="1">'Balance Sheet'!$F$58</definedName>
    <definedName name="QB_ROW_5210" localSheetId="3" hidden="1">'PPSEL Trial Balance'!$B$63</definedName>
    <definedName name="QB_ROW_52210" localSheetId="4" hidden="1">'Building Corp Trial Balance'!$B$17</definedName>
    <definedName name="QB_ROW_52210" localSheetId="3" hidden="1">'PPSEL Trial Balance'!$B$59</definedName>
    <definedName name="QB_ROW_52260" localSheetId="2" hidden="1">'Detail Income Statement'!$G$22</definedName>
    <definedName name="QB_ROW_5270" localSheetId="2" hidden="1">'Detail Income Statement'!$H$28</definedName>
    <definedName name="QB_ROW_5360" localSheetId="2" hidden="1">'Detail Income Statement'!$G$29</definedName>
    <definedName name="QB_ROW_55050" localSheetId="2" hidden="1">'Detail Income Statement'!$F$283</definedName>
    <definedName name="QB_ROW_55260" localSheetId="2" hidden="1">'Detail Income Statement'!$G$288</definedName>
    <definedName name="QB_ROW_55350" localSheetId="2" hidden="1">'Detail Income Statement'!$F$289</definedName>
    <definedName name="QB_ROW_556030" localSheetId="0" hidden="1">'Balance Sheet'!$D$5</definedName>
    <definedName name="QB_ROW_556210" localSheetId="3" hidden="1">'PPSEL Trial Balance'!$B$3</definedName>
    <definedName name="QB_ROW_556240" localSheetId="0" hidden="1">'Balance Sheet'!$E$12</definedName>
    <definedName name="QB_ROW_556330" localSheetId="0" hidden="1">'Balance Sheet'!$D$13</definedName>
    <definedName name="QB_ROW_559210" localSheetId="3" hidden="1">'PPSEL Trial Balance'!$B$25</definedName>
    <definedName name="QB_ROW_559240" localSheetId="0" hidden="1">'Balance Sheet'!$E$44</definedName>
    <definedName name="QB_ROW_56040" localSheetId="2" hidden="1">'Detail Income Statement'!$E$291</definedName>
    <definedName name="QB_ROW_56210" localSheetId="4" hidden="1">'Building Corp Trial Balance'!$B$13</definedName>
    <definedName name="QB_ROW_56340" localSheetId="2" hidden="1">'Detail Income Statement'!$E$298</definedName>
    <definedName name="QB_ROW_56340" localSheetId="1" hidden="1">'Summary Income Statement'!$E$22</definedName>
    <definedName name="QB_ROW_57210" localSheetId="3" hidden="1">'PPSEL Trial Balance'!$B$175</definedName>
    <definedName name="QB_ROW_57260" localSheetId="2" hidden="1">'Detail Income Statement'!$G$284</definedName>
    <definedName name="QB_ROW_573210" localSheetId="3" hidden="1">'PPSEL Trial Balance'!$B$136</definedName>
    <definedName name="QB_ROW_573260" localSheetId="2" hidden="1">'Detail Income Statement'!$G$205</definedName>
    <definedName name="QB_ROW_574260" localSheetId="2" hidden="1">'Detail Income Statement'!$G$233</definedName>
    <definedName name="QB_ROW_581210" localSheetId="3" hidden="1">'PPSEL Trial Balance'!$B$126</definedName>
    <definedName name="QB_ROW_581260" localSheetId="2" hidden="1">'Detail Income Statement'!$G$178</definedName>
    <definedName name="QB_ROW_58210" localSheetId="3" hidden="1">'PPSEL Trial Balance'!$B$46</definedName>
    <definedName name="QB_ROW_582210" localSheetId="3" hidden="1">'PPSEL Trial Balance'!$B$6</definedName>
    <definedName name="QB_ROW_582340" localSheetId="0" hidden="1">'Balance Sheet'!$E$8</definedName>
    <definedName name="QB_ROW_58240" localSheetId="0" hidden="1">'Balance Sheet'!$E$73</definedName>
    <definedName name="QB_ROW_584210" localSheetId="3" hidden="1">'PPSEL Trial Balance'!$B$8</definedName>
    <definedName name="QB_ROW_584240" localSheetId="0" hidden="1">'Balance Sheet'!$E$10</definedName>
    <definedName name="QB_ROW_59210" localSheetId="3" hidden="1">'PPSEL Trial Balance'!$B$184</definedName>
    <definedName name="QB_ROW_59250" localSheetId="2" hidden="1">'Detail Income Statement'!$F$303</definedName>
    <definedName name="QB_ROW_599210" localSheetId="3" hidden="1">'PPSEL Trial Balance'!$B$114</definedName>
    <definedName name="QB_ROW_599260" localSheetId="2" hidden="1">'Detail Income Statement'!$G$143</definedName>
    <definedName name="QB_ROW_60040" localSheetId="0" hidden="1">'Balance Sheet'!$E$54</definedName>
    <definedName name="QB_ROW_60210" localSheetId="3" hidden="1">'PPSEL Trial Balance'!$B$29</definedName>
    <definedName name="QB_ROW_60250" localSheetId="0" hidden="1">'Balance Sheet'!$F$71</definedName>
    <definedName name="QB_ROW_60340" localSheetId="0" hidden="1">'Balance Sheet'!$E$72</definedName>
    <definedName name="QB_ROW_618210" localSheetId="3" hidden="1">'PPSEL Trial Balance'!$B$148</definedName>
    <definedName name="QB_ROW_618260" localSheetId="2" hidden="1">'Detail Income Statement'!$G$226</definedName>
    <definedName name="QB_ROW_619210" localSheetId="3" hidden="1">'PPSEL Trial Balance'!$B$169</definedName>
    <definedName name="QB_ROW_619270" localSheetId="2" hidden="1">'Detail Income Statement'!$H$272</definedName>
    <definedName name="QB_ROW_620210" localSheetId="3" hidden="1">'PPSEL Trial Balance'!$B$168</definedName>
    <definedName name="QB_ROW_620260" localSheetId="2" hidden="1">'Detail Income Statement'!$G$269</definedName>
    <definedName name="QB_ROW_6210" localSheetId="3" hidden="1">'PPSEL Trial Balance'!$B$60</definedName>
    <definedName name="QB_ROW_6260" localSheetId="2" hidden="1">'Detail Income Statement'!$G$23</definedName>
    <definedName name="QB_ROW_633210" localSheetId="3" hidden="1">'PPSEL Trial Balance'!$B$74</definedName>
    <definedName name="QB_ROW_633260" localSheetId="2" hidden="1">'Detail Income Statement'!$G$62</definedName>
    <definedName name="QB_ROW_641210" localSheetId="3" hidden="1">'PPSEL Trial Balance'!$B$75</definedName>
    <definedName name="QB_ROW_641260" localSheetId="2" hidden="1">'Detail Income Statement'!$G$63</definedName>
    <definedName name="QB_ROW_647210" localSheetId="3" hidden="1">'PPSEL Trial Balance'!$B$88</definedName>
    <definedName name="QB_ROW_647250" localSheetId="2" hidden="1">'Detail Income Statement'!$F$89</definedName>
    <definedName name="QB_ROW_650210" localSheetId="3" hidden="1">'PPSEL Trial Balance'!$B$101</definedName>
    <definedName name="QB_ROW_650260" localSheetId="2" hidden="1">'Detail Income Statement'!$G$120</definedName>
    <definedName name="QB_ROW_654210" localSheetId="3" hidden="1">'PPSEL Trial Balance'!$B$181</definedName>
    <definedName name="QB_ROW_654260" localSheetId="2" hidden="1">'Detail Income Statement'!$G$295</definedName>
    <definedName name="QB_ROW_657210" localSheetId="3" hidden="1">'PPSEL Trial Balance'!$B$182</definedName>
    <definedName name="QB_ROW_657260" localSheetId="2" hidden="1">'Detail Income Statement'!$G$296</definedName>
    <definedName name="QB_ROW_660250" localSheetId="2" hidden="1">'Detail Income Statement'!$F$263</definedName>
    <definedName name="QB_ROW_661270" localSheetId="2" hidden="1">'Detail Income Statement'!$H$271</definedName>
    <definedName name="QB_ROW_666210" localSheetId="3" hidden="1">'PPSEL Trial Balance'!$B$58</definedName>
    <definedName name="QB_ROW_666260" localSheetId="2" hidden="1">'Detail Income Statement'!$G$18</definedName>
    <definedName name="QB_ROW_668210" localSheetId="3" hidden="1">'PPSEL Trial Balance'!$B$139</definedName>
    <definedName name="QB_ROW_668250" localSheetId="2" hidden="1">'Detail Income Statement'!$F$211</definedName>
    <definedName name="QB_ROW_669210" localSheetId="3" hidden="1">'PPSEL Trial Balance'!$B$67</definedName>
    <definedName name="QB_ROW_669250" localSheetId="2" hidden="1">'Detail Income Statement'!$F$48</definedName>
    <definedName name="QB_ROW_670210" localSheetId="3" hidden="1">'PPSEL Trial Balance'!$B$80</definedName>
    <definedName name="QB_ROW_670250" localSheetId="2" hidden="1">'Detail Income Statement'!$F$74</definedName>
    <definedName name="QB_ROW_671210" localSheetId="3" hidden="1">'PPSEL Trial Balance'!$B$91</definedName>
    <definedName name="QB_ROW_671250" localSheetId="2" hidden="1">'Detail Income Statement'!$F$98</definedName>
    <definedName name="QB_ROW_672210" localSheetId="3" hidden="1">'PPSEL Trial Balance'!$B$167</definedName>
    <definedName name="QB_ROW_672260" localSheetId="2" hidden="1">'Detail Income Statement'!$G$268</definedName>
    <definedName name="QB_ROW_673210" localSheetId="3" hidden="1">'PPSEL Trial Balance'!$B$137</definedName>
    <definedName name="QB_ROW_673250" localSheetId="2" hidden="1">'Detail Income Statement'!$F$209</definedName>
    <definedName name="QB_ROW_674210" localSheetId="3" hidden="1">'PPSEL Trial Balance'!$B$98</definedName>
    <definedName name="QB_ROW_674250" localSheetId="2" hidden="1">'Detail Income Statement'!$F$114</definedName>
    <definedName name="QB_ROW_678210" localSheetId="3" hidden="1">'PPSEL Trial Balance'!$B$113</definedName>
    <definedName name="QB_ROW_678260" localSheetId="2" hidden="1">'Detail Income Statement'!$G$142</definedName>
    <definedName name="QB_ROW_679210" localSheetId="3" hidden="1">'PPSEL Trial Balance'!$B$130</definedName>
    <definedName name="QB_ROW_679270" localSheetId="2" hidden="1">'Detail Income Statement'!$H$186</definedName>
    <definedName name="QB_ROW_680210" localSheetId="3" hidden="1">'PPSEL Trial Balance'!$B$170</definedName>
    <definedName name="QB_ROW_680260" localSheetId="2" hidden="1">'Detail Income Statement'!$G$274</definedName>
    <definedName name="QB_ROW_682210" localSheetId="3" hidden="1">'PPSEL Trial Balance'!$B$94</definedName>
    <definedName name="QB_ROW_682260" localSheetId="2" hidden="1">'Detail Income Statement'!$G$104</definedName>
    <definedName name="QB_ROW_684210" localSheetId="3" hidden="1">'PPSEL Trial Balance'!$B$173</definedName>
    <definedName name="QB_ROW_684270" localSheetId="2" hidden="1">'Detail Income Statement'!$H$278</definedName>
    <definedName name="QB_ROW_685210" localSheetId="3" hidden="1">'PPSEL Trial Balance'!$B$172</definedName>
    <definedName name="QB_ROW_685270" localSheetId="2" hidden="1">'Detail Income Statement'!$H$277</definedName>
    <definedName name="QB_ROW_686260" localSheetId="2" hidden="1">'Detail Income Statement'!$G$175</definedName>
    <definedName name="QB_ROW_690210" localSheetId="3" hidden="1">'PPSEL Trial Balance'!$B$158</definedName>
    <definedName name="QB_ROW_690260" localSheetId="2" hidden="1">'Detail Income Statement'!$G$244</definedName>
    <definedName name="QB_ROW_69040" localSheetId="2" hidden="1">'Detail Income Statement'!$E$46</definedName>
    <definedName name="QB_ROW_691210" localSheetId="3" hidden="1">'PPSEL Trial Balance'!$B$110</definedName>
    <definedName name="QB_ROW_691260" localSheetId="2" hidden="1">'Detail Income Statement'!$G$136</definedName>
    <definedName name="QB_ROW_692210" localSheetId="3" hidden="1">'PPSEL Trial Balance'!$B$97</definedName>
    <definedName name="QB_ROW_692260" localSheetId="2" hidden="1">'Detail Income Statement'!$G$109</definedName>
    <definedName name="QB_ROW_69340" localSheetId="2" hidden="1">'Detail Income Statement'!$E$71</definedName>
    <definedName name="QB_ROW_69340" localSheetId="1" hidden="1">'Summary Income Statement'!$E$12</definedName>
    <definedName name="QB_ROW_7001" localSheetId="0" hidden="1">'Balance Sheet'!$A$39</definedName>
    <definedName name="QB_ROW_701210" localSheetId="3" hidden="1">'PPSEL Trial Balance'!$B$73</definedName>
    <definedName name="QB_ROW_701260" localSheetId="2" hidden="1">'Detail Income Statement'!$G$61</definedName>
    <definedName name="QB_ROW_70210" localSheetId="4" hidden="1">'Building Corp Trial Balance'!$B$8</definedName>
    <definedName name="QB_ROW_70210" localSheetId="3" hidden="1">'PPSEL Trial Balance'!$B$68</definedName>
    <definedName name="QB_ROW_70250" localSheetId="2" hidden="1">'Detail Income Statement'!$F$49</definedName>
    <definedName name="QB_ROW_711260" localSheetId="2" hidden="1">'Detail Income Statement'!$G$247</definedName>
    <definedName name="QB_ROW_71210" localSheetId="3" hidden="1">'PPSEL Trial Balance'!$B$22</definedName>
    <definedName name="QB_ROW_71230" localSheetId="0" hidden="1">'Balance Sheet'!$D$32</definedName>
    <definedName name="QB_ROW_72210" localSheetId="4" hidden="1">'Building Corp Trial Balance'!$B$12</definedName>
    <definedName name="QB_ROW_72210" localSheetId="3" hidden="1">'PPSEL Trial Balance'!$B$76</definedName>
    <definedName name="QB_ROW_72250" localSheetId="2" hidden="1">'Detail Income Statement'!$F$66</definedName>
    <definedName name="QB_ROW_7301" localSheetId="0" hidden="1">'Balance Sheet'!$A$82</definedName>
    <definedName name="QB_ROW_73050" localSheetId="2" hidden="1">'Detail Income Statement'!$F$60</definedName>
    <definedName name="QB_ROW_73260" localSheetId="2" hidden="1">'Detail Income Statement'!$G$64</definedName>
    <definedName name="QB_ROW_73350" localSheetId="2" hidden="1">'Detail Income Statement'!$F$65</definedName>
    <definedName name="QB_ROW_738260" localSheetId="2" hidden="1">'Detail Income Statement'!$G$145</definedName>
    <definedName name="QB_ROW_74050" localSheetId="2" hidden="1">'Detail Income Statement'!$F$241</definedName>
    <definedName name="QB_ROW_74350" localSheetId="2" hidden="1">'Detail Income Statement'!$F$245</definedName>
    <definedName name="QB_ROW_747210" localSheetId="3" hidden="1">'PPSEL Trial Balance'!$B$171</definedName>
    <definedName name="QB_ROW_747260" localSheetId="2" hidden="1">'Detail Income Statement'!$G$275</definedName>
    <definedName name="QB_ROW_75050" localSheetId="2" hidden="1">'Detail Income Statement'!$F$183</definedName>
    <definedName name="QB_ROW_75210" localSheetId="3" hidden="1">'PPSEL Trial Balance'!$B$127</definedName>
    <definedName name="QB_ROW_75260" localSheetId="2" hidden="1">'Detail Income Statement'!$G$193</definedName>
    <definedName name="QB_ROW_75350" localSheetId="2" hidden="1">'Detail Income Statement'!$F$194</definedName>
    <definedName name="QB_ROW_76210" localSheetId="3" hidden="1">'PPSEL Trial Balance'!$B$131</definedName>
    <definedName name="QB_ROW_76260" localSheetId="2" hidden="1">'Detail Income Statement'!$G$189</definedName>
    <definedName name="QB_ROW_798210" localSheetId="3" hidden="1">'PPSEL Trial Balance'!$B$103</definedName>
    <definedName name="QB_ROW_798260" localSheetId="2" hidden="1">'Detail Income Statement'!$G$122</definedName>
    <definedName name="QB_ROW_799060" localSheetId="2" hidden="1">'Detail Income Statement'!$G$169</definedName>
    <definedName name="QB_ROW_799210" localSheetId="3" hidden="1">'PPSEL Trial Balance'!$B$124</definedName>
    <definedName name="QB_ROW_799270" localSheetId="2" hidden="1">'Detail Income Statement'!$H$170</definedName>
    <definedName name="QB_ROW_799360" localSheetId="2" hidden="1">'Detail Income Statement'!$G$171</definedName>
    <definedName name="QB_ROW_800210" localSheetId="3" hidden="1">'PPSEL Trial Balance'!$B$129</definedName>
    <definedName name="QB_ROW_800270" localSheetId="2" hidden="1">'Detail Income Statement'!$H$185</definedName>
    <definedName name="QB_ROW_80060" localSheetId="2" hidden="1">'Detail Income Statement'!$G$184</definedName>
    <definedName name="QB_ROW_8011" localSheetId="0" hidden="1">'Balance Sheet'!$B$40</definedName>
    <definedName name="QB_ROW_80210" localSheetId="3" hidden="1">'PPSEL Trial Balance'!$B$128</definedName>
    <definedName name="QB_ROW_80270" localSheetId="2" hidden="1">'Detail Income Statement'!$H$187</definedName>
    <definedName name="QB_ROW_80360" localSheetId="2" hidden="1">'Detail Income Statement'!$G$188</definedName>
    <definedName name="QB_ROW_8060" localSheetId="2" hidden="1">'Detail Income Statement'!$G$190</definedName>
    <definedName name="QB_ROW_809040" localSheetId="2" hidden="1">'Detail Income Statement'!$E$299</definedName>
    <definedName name="QB_ROW_809340" localSheetId="2" hidden="1">'Detail Income Statement'!$E$301</definedName>
    <definedName name="QB_ROW_809340" localSheetId="1" hidden="1">'Summary Income Statement'!$E$23</definedName>
    <definedName name="QB_ROW_812050" localSheetId="2" hidden="1">'Detail Income Statement'!$F$168</definedName>
    <definedName name="QB_ROW_812350" localSheetId="2" hidden="1">'Detail Income Statement'!$F$176</definedName>
    <definedName name="QB_ROW_8210" localSheetId="3" hidden="1">'PPSEL Trial Balance'!$B$132</definedName>
    <definedName name="QB_ROW_82210" localSheetId="4" hidden="1">'Building Corp Trial Balance'!$B$5</definedName>
    <definedName name="QB_ROW_82260" localSheetId="2" hidden="1">'Detail Income Statement'!$G$234</definedName>
    <definedName name="QB_ROW_825210" localSheetId="3" hidden="1">'PPSEL Trial Balance'!$B$125</definedName>
    <definedName name="QB_ROW_825260" localSheetId="2" hidden="1">'Detail Income Statement'!$G$173</definedName>
    <definedName name="QB_ROW_8270" localSheetId="2" hidden="1">'Detail Income Statement'!$H$191</definedName>
    <definedName name="QB_ROW_827210" localSheetId="3" hidden="1">'PPSEL Trial Balance'!$B$112</definedName>
    <definedName name="QB_ROW_827260" localSheetId="2" hidden="1">'Detail Income Statement'!$G$141</definedName>
    <definedName name="QB_ROW_828210" localSheetId="3" hidden="1">'PPSEL Trial Balance'!$B$9</definedName>
    <definedName name="QB_ROW_828240" localSheetId="0" hidden="1">'Balance Sheet'!$E$11</definedName>
    <definedName name="QB_ROW_8311" localSheetId="0" hidden="1">'Balance Sheet'!$B$76</definedName>
    <definedName name="QB_ROW_832210" localSheetId="3" hidden="1">'PPSEL Trial Balance'!$B$87</definedName>
    <definedName name="QB_ROW_832260" localSheetId="2" hidden="1">'Detail Income Statement'!$G$86</definedName>
    <definedName name="QB_ROW_833210" localSheetId="3" hidden="1">'PPSEL Trial Balance'!$B$86</definedName>
    <definedName name="QB_ROW_833260" localSheetId="2" hidden="1">'Detail Income Statement'!$G$85</definedName>
    <definedName name="QB_ROW_834210" localSheetId="3" hidden="1">'PPSEL Trial Balance'!$B$85</definedName>
    <definedName name="QB_ROW_834260" localSheetId="2" hidden="1">'Detail Income Statement'!$G$84</definedName>
    <definedName name="QB_ROW_8360" localSheetId="2" hidden="1">'Detail Income Statement'!$G$192</definedName>
    <definedName name="QB_ROW_84210" localSheetId="4" hidden="1">'Building Corp Trial Balance'!$B$4</definedName>
    <definedName name="QB_ROW_845050" localSheetId="2" hidden="1">'Detail Income Statement'!$F$8</definedName>
    <definedName name="QB_ROW_845210" localSheetId="3" hidden="1">'PPSEL Trial Balance'!$B$51</definedName>
    <definedName name="QB_ROW_845260" localSheetId="2" hidden="1">'Detail Income Statement'!$G$11</definedName>
    <definedName name="QB_ROW_845350" localSheetId="2" hidden="1">'Detail Income Statement'!$F$12</definedName>
    <definedName name="QB_ROW_846050" localSheetId="2" hidden="1">'Detail Income Statement'!$F$21</definedName>
    <definedName name="QB_ROW_846350" localSheetId="2" hidden="1">'Detail Income Statement'!$F$24</definedName>
    <definedName name="QB_ROW_847040" localSheetId="2" hidden="1">'Detail Income Statement'!$E$5</definedName>
    <definedName name="QB_ROW_847340" localSheetId="2" hidden="1">'Detail Income Statement'!$E$35</definedName>
    <definedName name="QB_ROW_847340" localSheetId="1" hidden="1">'Summary Income Statement'!$E$5</definedName>
    <definedName name="QB_ROW_848040" localSheetId="2" hidden="1">'Detail Income Statement'!$E$36</definedName>
    <definedName name="QB_ROW_848340" localSheetId="2" hidden="1">'Detail Income Statement'!$E$38</definedName>
    <definedName name="QB_ROW_848340" localSheetId="1" hidden="1">'Summary Income Statement'!$E$6</definedName>
    <definedName name="QB_ROW_850040" localSheetId="0" hidden="1">'Balance Sheet'!$E$47</definedName>
    <definedName name="QB_ROW_850340" localSheetId="0" hidden="1">'Balance Sheet'!$E$51</definedName>
    <definedName name="QB_ROW_85050" localSheetId="2" hidden="1">'Detail Income Statement'!$F$67</definedName>
    <definedName name="QB_ROW_851050" localSheetId="2" hidden="1">'Detail Income Statement'!$F$293</definedName>
    <definedName name="QB_ROW_851350" localSheetId="2" hidden="1">'Detail Income Statement'!$F$297</definedName>
    <definedName name="QB_ROW_85210" localSheetId="4" hidden="1">'Building Corp Trial Balance'!$B$3</definedName>
    <definedName name="QB_ROW_85350" localSheetId="2" hidden="1">'Detail Income Statement'!$F$69</definedName>
    <definedName name="QB_ROW_86321" localSheetId="2" hidden="1">'Detail Income Statement'!$C$44</definedName>
    <definedName name="QB_ROW_86321" localSheetId="1" hidden="1">'Summary Income Statement'!$C$10</definedName>
    <definedName name="QB_ROW_864210" localSheetId="3" hidden="1">'PPSEL Trial Balance'!$B$5</definedName>
    <definedName name="QB_ROW_864240" localSheetId="0" hidden="1">'Balance Sheet'!$E$7</definedName>
    <definedName name="QB_ROW_865260" localSheetId="2" hidden="1">'Detail Income Statement'!$G$238</definedName>
    <definedName name="QB_ROW_870210" localSheetId="3" hidden="1">'PPSEL Trial Balance'!$B$183</definedName>
    <definedName name="QB_ROW_870250" localSheetId="2" hidden="1">'Detail Income Statement'!$F$300</definedName>
    <definedName name="QB_ROW_87210" localSheetId="4" hidden="1">'Building Corp Trial Balance'!$B$18</definedName>
    <definedName name="QB_ROW_877040" localSheetId="2" hidden="1">'Detail Income Statement'!$E$40</definedName>
    <definedName name="QB_ROW_877340" localSheetId="2" hidden="1">'Detail Income Statement'!$E$42</definedName>
    <definedName name="QB_ROW_877340" localSheetId="1" hidden="1">'Summary Income Statement'!$E$8</definedName>
    <definedName name="QB_ROW_88210" localSheetId="3" hidden="1">'PPSEL Trial Balance'!$B$166</definedName>
    <definedName name="QB_ROW_88250" localSheetId="2" hidden="1">'Detail Income Statement'!$F$264</definedName>
    <definedName name="QB_ROW_884260" localSheetId="2" hidden="1">'Detail Income Statement'!$G$174</definedName>
    <definedName name="QB_ROW_887250" localSheetId="2" hidden="1">'Detail Income Statement'!$F$138</definedName>
    <definedName name="QB_ROW_890210" localSheetId="3" hidden="1">'PPSEL Trial Balance'!$B$109</definedName>
    <definedName name="QB_ROW_890260" localSheetId="2" hidden="1">'Detail Income Statement'!$G$132</definedName>
    <definedName name="QB_ROW_89050" localSheetId="2" hidden="1">'Detail Income Statement'!$F$153</definedName>
    <definedName name="QB_ROW_892210" localSheetId="3" hidden="1">'PPSEL Trial Balance'!$B$164</definedName>
    <definedName name="QB_ROW_892260" localSheetId="2" hidden="1">'Detail Income Statement'!$G$259</definedName>
    <definedName name="QB_ROW_89260" localSheetId="2" hidden="1">'Detail Income Statement'!$G$164</definedName>
    <definedName name="QB_ROW_89350" localSheetId="2" hidden="1">'Detail Income Statement'!$F$165</definedName>
    <definedName name="QB_ROW_896210" localSheetId="3" hidden="1">'PPSEL Trial Balance'!$B$28</definedName>
    <definedName name="QB_ROW_896250" localSheetId="0" hidden="1">'Balance Sheet'!$F$50</definedName>
    <definedName name="QB_ROW_897210" localSheetId="3" hidden="1">'PPSEL Trial Balance'!$B$26</definedName>
    <definedName name="QB_ROW_897250" localSheetId="0" hidden="1">'Balance Sheet'!$F$48</definedName>
    <definedName name="QB_ROW_898210" localSheetId="3" hidden="1">'PPSEL Trial Balance'!$B$27</definedName>
    <definedName name="QB_ROW_898250" localSheetId="0" hidden="1">'Balance Sheet'!$F$49</definedName>
    <definedName name="QB_ROW_899210" localSheetId="3" hidden="1">'PPSEL Trial Balance'!$B$149</definedName>
    <definedName name="QB_ROW_899260" localSheetId="2" hidden="1">'Detail Income Statement'!$G$227</definedName>
    <definedName name="QB_ROW_9021" localSheetId="0" hidden="1">'Balance Sheet'!$C$41</definedName>
    <definedName name="QB_ROW_905210" localSheetId="3" hidden="1">'PPSEL Trial Balance'!$B$154</definedName>
    <definedName name="QB_ROW_905260" localSheetId="2" hidden="1">'Detail Income Statement'!$G$236</definedName>
    <definedName name="QB_ROW_907050" localSheetId="2" hidden="1">'Detail Income Statement'!$F$230</definedName>
    <definedName name="QB_ROW_907210" localSheetId="3" hidden="1">'PPSEL Trial Balance'!$B$150</definedName>
    <definedName name="QB_ROW_907260" localSheetId="2" hidden="1">'Detail Income Statement'!$G$239</definedName>
    <definedName name="QB_ROW_907350" localSheetId="2" hidden="1">'Detail Income Statement'!$F$240</definedName>
    <definedName name="QB_ROW_910210" localSheetId="3" hidden="1">'PPSEL Trial Balance'!$B$50</definedName>
    <definedName name="QB_ROW_910250" localSheetId="2" hidden="1">'Detail Income Statement'!$F$7</definedName>
    <definedName name="QB_ROW_916210" localSheetId="3" hidden="1">'PPSEL Trial Balance'!$B$4</definedName>
    <definedName name="QB_ROW_916240" localSheetId="0" hidden="1">'Balance Sheet'!$E$6</definedName>
    <definedName name="QB_ROW_918210" localSheetId="3" hidden="1">'PPSEL Trial Balance'!$B$38</definedName>
    <definedName name="QB_ROW_918250" localSheetId="0" hidden="1">'Balance Sheet'!$F$63</definedName>
    <definedName name="QB_ROW_920210" localSheetId="3" hidden="1">'PPSEL Trial Balance'!$B$186</definedName>
    <definedName name="QB_ROW_920250" localSheetId="2" hidden="1">'Detail Income Statement'!$F$307</definedName>
    <definedName name="QB_ROW_921250" localSheetId="2" hidden="1">'Detail Income Statement'!$F$306</definedName>
    <definedName name="QB_ROW_924210" localSheetId="3" hidden="1">'PPSEL Trial Balance'!$B$185</definedName>
    <definedName name="QB_ROW_924250" localSheetId="2" hidden="1">'Detail Income Statement'!$F$304</definedName>
    <definedName name="QB_ROW_925210" localSheetId="3" hidden="1">'PPSEL Trial Balance'!$B$48</definedName>
    <definedName name="QB_ROW_925220" localSheetId="0" hidden="1">'Balance Sheet'!$C$79</definedName>
    <definedName name="QB_ROW_926040" localSheetId="2" hidden="1">'Detail Income Statement'!$E$309</definedName>
    <definedName name="QB_ROW_926250" localSheetId="2" hidden="1">'Detail Income Statement'!$F$310</definedName>
    <definedName name="QB_ROW_926340" localSheetId="2" hidden="1">'Detail Income Statement'!$E$311</definedName>
    <definedName name="QB_ROW_926340" localSheetId="1" hidden="1">'Summary Income Statement'!$E$25</definedName>
    <definedName name="QB_ROW_9321" localSheetId="0" hidden="1">'Balance Sheet'!$C$75</definedName>
    <definedName name="QB_ROW_93210" localSheetId="3" hidden="1">'PPSEL Trial Balance'!$B$24</definedName>
    <definedName name="QB_ROW_93240" localSheetId="0" hidden="1">'Balance Sheet'!$E$43</definedName>
    <definedName name="QB_ROW_934250" localSheetId="2" hidden="1">'Detail Income Statement'!$F$305</definedName>
    <definedName name="QB_ROW_936210" localSheetId="3" hidden="1">'PPSEL Trial Balance'!$B$165</definedName>
    <definedName name="QB_ROW_936260" localSheetId="2" hidden="1">'Detail Income Statement'!$G$260</definedName>
    <definedName name="QB_ROW_938210" localSheetId="3" hidden="1">'PPSEL Trial Balance'!$B$7</definedName>
    <definedName name="QB_ROW_938240" localSheetId="0" hidden="1">'Balance Sheet'!$E$9</definedName>
    <definedName name="QB_ROW_940210" localSheetId="3" hidden="1">'PPSEL Trial Balance'!$B$120</definedName>
    <definedName name="QB_ROW_940260" localSheetId="2" hidden="1">'Detail Income Statement'!$G$158</definedName>
    <definedName name="QB_ROW_941210" localSheetId="3" hidden="1">'PPSEL Trial Balance'!$B$56</definedName>
    <definedName name="QB_ROW_941260" localSheetId="2" hidden="1">'Detail Income Statement'!$G$16</definedName>
    <definedName name="QB_ROW_948210" localSheetId="3" hidden="1">'PPSEL Trial Balance'!$B$122</definedName>
    <definedName name="QB_ROW_948260" localSheetId="2" hidden="1">'Detail Income Statement'!$G$160</definedName>
    <definedName name="QB_ROW_95210" localSheetId="4" hidden="1">'Building Corp Trial Balance'!$B$14</definedName>
    <definedName name="QB_ROW_95210" localSheetId="3" hidden="1">'PPSEL Trial Balance'!$B$23</definedName>
    <definedName name="QB_ROW_95230" localSheetId="0" hidden="1">'Balance Sheet'!$D$35</definedName>
    <definedName name="QB_ROW_953210" localSheetId="3" hidden="1">'PPSEL Trial Balance'!$B$117</definedName>
    <definedName name="QB_ROW_953260" localSheetId="2" hidden="1">'Detail Income Statement'!$G$150</definedName>
    <definedName name="QB_ROW_954210" localSheetId="3" hidden="1">'PPSEL Trial Balance'!$B$77</definedName>
    <definedName name="QB_ROW_954260" localSheetId="2" hidden="1">'Detail Income Statement'!$G$68</definedName>
    <definedName name="QB_ROW_955210" localSheetId="3" hidden="1">'PPSEL Trial Balance'!$B$90</definedName>
    <definedName name="QB_ROW_955260" localSheetId="2" hidden="1">'Detail Income Statement'!$G$91</definedName>
    <definedName name="QB_ROW_956210" localSheetId="3" hidden="1">'PPSEL Trial Balance'!$B$160</definedName>
    <definedName name="QB_ROW_956260" localSheetId="2" hidden="1">'Detail Income Statement'!$G$251</definedName>
    <definedName name="QB_ROW_959260" localSheetId="2" hidden="1">'Detail Income Statement'!$G$130</definedName>
    <definedName name="QB_ROW_961210" localSheetId="3" hidden="1">'PPSEL Trial Balance'!$B$41</definedName>
    <definedName name="QB_ROW_961250" localSheetId="0" hidden="1">'Balance Sheet'!$F$66</definedName>
    <definedName name="QB_ROW_964210" localSheetId="3" hidden="1">'PPSEL Trial Balance'!$B$142</definedName>
    <definedName name="QB_ROW_964250" localSheetId="2" hidden="1">'Detail Income Statement'!$F$214</definedName>
    <definedName name="QB_ROW_967250" localSheetId="2" hidden="1">'Detail Income Statement'!$F$37</definedName>
    <definedName name="QB_ROW_97210" localSheetId="4" hidden="1">'Building Corp Trial Balance'!$B$15</definedName>
    <definedName name="QB_ROW_975260" localSheetId="2" hidden="1">'Detail Income Statement'!$G$33</definedName>
    <definedName name="QB_ROW_976210" localSheetId="3" hidden="1">'PPSEL Trial Balance'!$B$37</definedName>
    <definedName name="QB_ROW_976250" localSheetId="0" hidden="1">'Balance Sheet'!$F$62</definedName>
    <definedName name="QB_ROW_98210" localSheetId="3" hidden="1">'PPSEL Trial Balance'!$B$57</definedName>
    <definedName name="QB_ROW_98260" localSheetId="2" hidden="1">'Detail Income Statement'!$G$17</definedName>
    <definedName name="QB_ROW_996260" localSheetId="2" hidden="1">'Detail Income Statement'!$G$172</definedName>
    <definedName name="QB_ROW_997210" localSheetId="3" hidden="1">'PPSEL Trial Balance'!$B$34</definedName>
    <definedName name="QB_ROW_997250" localSheetId="0" hidden="1">'Balance Sheet'!$F$59</definedName>
    <definedName name="QB_ROW_999030" localSheetId="0" hidden="1">'Balance Sheet'!$D$15</definedName>
    <definedName name="QB_ROW_999210" localSheetId="3" hidden="1">'PPSEL Trial Balance'!$B$11</definedName>
    <definedName name="QB_ROW_999240" localSheetId="0" hidden="1">'Balance Sheet'!$E$21</definedName>
    <definedName name="QB_ROW_999330" localSheetId="0" hidden="1">'Balance Sheet'!$D$22</definedName>
    <definedName name="QBCANSUPPORTUPDATE" localSheetId="0">TRUE</definedName>
    <definedName name="QBCANSUPPORTUPDATE" localSheetId="4">TRUE</definedName>
    <definedName name="QBCANSUPPORTUPDATE" localSheetId="2">TRUE</definedName>
    <definedName name="QBCANSUPPORTUPDATE" localSheetId="3">TRUE</definedName>
    <definedName name="QBCANSUPPORTUPDATE" localSheetId="1">TRUE</definedName>
    <definedName name="QBCOMPANYFILENAME" localSheetId="0">"C:\Users\Chris\Desktop\Files\PPSEL\Current Quickbooks File\Pikes Peak School of Expeditionary Learning.qbw"</definedName>
    <definedName name="QBCOMPANYFILENAME" localSheetId="4">"C:\Users\Chris\Desktop\Files\PPSEL Building Corporation\QB File\PPSEL Building Corporation.QBW"</definedName>
    <definedName name="QBCOMPANYFILENAME" localSheetId="2">"C:\Users\Chris\Desktop\Files\PPSEL\Current Quickbooks File\Pikes Peak School of Expeditionary Learning.qbw"</definedName>
    <definedName name="QBCOMPANYFILENAME" localSheetId="3">"C:\Users\Chris\Desktop\Files\PPSEL\Current Quickbooks File\Pikes Peak School of Expeditionary Learning.qbw"</definedName>
    <definedName name="QBCOMPANYFILENAME" localSheetId="1">"C:\Users\Chris\Desktop\Files\PPSEL\Current Quickbooks File\Pikes Peak School of Expeditionary Learning.qbw"</definedName>
    <definedName name="QBENDDATE" localSheetId="0">20190331</definedName>
    <definedName name="QBENDDATE" localSheetId="4">20190331</definedName>
    <definedName name="QBENDDATE" localSheetId="2">20190331</definedName>
    <definedName name="QBENDDATE" localSheetId="3">20190331</definedName>
    <definedName name="QBENDDATE" localSheetId="1">20190331</definedName>
    <definedName name="QBHEADERSONSCREEN" localSheetId="0">FALSE</definedName>
    <definedName name="QBHEADERSONSCREEN" localSheetId="4">FALSE</definedName>
    <definedName name="QBHEADERSONSCREEN" localSheetId="2">FALSE</definedName>
    <definedName name="QBHEADERSONSCREEN" localSheetId="3">FALSE</definedName>
    <definedName name="QBHEADERSONSCREEN" localSheetId="1">FALSE</definedName>
    <definedName name="QBMETADATASIZE" localSheetId="0">5907</definedName>
    <definedName name="QBMETADATASIZE" localSheetId="4">5907</definedName>
    <definedName name="QBMETADATASIZE" localSheetId="2">5907</definedName>
    <definedName name="QBMETADATASIZE" localSheetId="3">5907</definedName>
    <definedName name="QBMETADATASIZE" localSheetId="1">5907</definedName>
    <definedName name="QBPRESERVECOLOR" localSheetId="0">TRUE</definedName>
    <definedName name="QBPRESERVECOLOR" localSheetId="4">TRUE</definedName>
    <definedName name="QBPRESERVECOLOR" localSheetId="2">TRUE</definedName>
    <definedName name="QBPRESERVECOLOR" localSheetId="3">TRUE</definedName>
    <definedName name="QBPRESERVECOLOR" localSheetId="1">TRUE</definedName>
    <definedName name="QBPRESERVEFONT" localSheetId="0">TRUE</definedName>
    <definedName name="QBPRESERVEFONT" localSheetId="4">TRUE</definedName>
    <definedName name="QBPRESERVEFONT" localSheetId="2">TRUE</definedName>
    <definedName name="QBPRESERVEFONT" localSheetId="3">TRUE</definedName>
    <definedName name="QBPRESERVEFONT" localSheetId="1">TRUE</definedName>
    <definedName name="QBPRESERVEROWHEIGHT" localSheetId="0">TRUE</definedName>
    <definedName name="QBPRESERVEROWHEIGHT" localSheetId="4">TRUE</definedName>
    <definedName name="QBPRESERVEROWHEIGHT" localSheetId="2">TRUE</definedName>
    <definedName name="QBPRESERVEROWHEIGHT" localSheetId="3">TRUE</definedName>
    <definedName name="QBPRESERVEROWHEIGHT" localSheetId="1">TRUE</definedName>
    <definedName name="QBPRESERVESPACE" localSheetId="0">FALSE</definedName>
    <definedName name="QBPRESERVESPACE" localSheetId="4">TRUE</definedName>
    <definedName name="QBPRESERVESPACE" localSheetId="2">FALSE</definedName>
    <definedName name="QBPRESERVESPACE" localSheetId="3">FALSE</definedName>
    <definedName name="QBPRESERVESPACE" localSheetId="1">FALSE</definedName>
    <definedName name="QBREPORTCOLAXIS" localSheetId="0">0</definedName>
    <definedName name="QBREPORTCOLAXIS" localSheetId="4">0</definedName>
    <definedName name="QBREPORTCOLAXIS" localSheetId="2">0</definedName>
    <definedName name="QBREPORTCOLAXIS" localSheetId="3">0</definedName>
    <definedName name="QBREPORTCOLAXIS" localSheetId="1">0</definedName>
    <definedName name="QBREPORTCOMPANYID" localSheetId="0">"7bbde1c5de7c409cb0603e4c380a26bc"</definedName>
    <definedName name="QBREPORTCOMPANYID" localSheetId="4">"95f142beef7a4023836fccda5fde7502"</definedName>
    <definedName name="QBREPORTCOMPANYID" localSheetId="2">"7bbde1c5de7c409cb0603e4c380a26bc"</definedName>
    <definedName name="QBREPORTCOMPANYID" localSheetId="3">"7bbde1c5de7c409cb0603e4c380a26bc"</definedName>
    <definedName name="QBREPORTCOMPANYID" localSheetId="1">"7bbde1c5de7c409cb0603e4c380a26bc"</definedName>
    <definedName name="QBREPORTCOMPARECOL_ANNUALBUDGET" localSheetId="0">FALSE</definedName>
    <definedName name="QBREPORTCOMPARECOL_ANNUALBUDGET" localSheetId="4">FALSE</definedName>
    <definedName name="QBREPORTCOMPARECOL_ANNUALBUDGET" localSheetId="2">FALSE</definedName>
    <definedName name="QBREPORTCOMPARECOL_ANNUALBUDGET" localSheetId="3">FALSE</definedName>
    <definedName name="QBREPORTCOMPARECOL_ANNUALBUDGET" localSheetId="1">FALSE</definedName>
    <definedName name="QBREPORTCOMPARECOL_AVGCOGS" localSheetId="0">FALSE</definedName>
    <definedName name="QBREPORTCOMPARECOL_AVGCOGS" localSheetId="4">FALSE</definedName>
    <definedName name="QBREPORTCOMPARECOL_AVGCOGS" localSheetId="2">FALSE</definedName>
    <definedName name="QBREPORTCOMPARECOL_AVGCOGS" localSheetId="3">FALSE</definedName>
    <definedName name="QBREPORTCOMPARECOL_AVGCOGS" localSheetId="1">FALSE</definedName>
    <definedName name="QBREPORTCOMPARECOL_AVGPRICE" localSheetId="0">FALSE</definedName>
    <definedName name="QBREPORTCOMPARECOL_AVGPRICE" localSheetId="4">FALSE</definedName>
    <definedName name="QBREPORTCOMPARECOL_AVGPRICE" localSheetId="2">FALSE</definedName>
    <definedName name="QBREPORTCOMPARECOL_AVGPRICE" localSheetId="3">FALSE</definedName>
    <definedName name="QBREPORTCOMPARECOL_AVGPRICE" localSheetId="1">FALSE</definedName>
    <definedName name="QBREPORTCOMPARECOL_BUDDIFF" localSheetId="0">FALSE</definedName>
    <definedName name="QBREPORTCOMPARECOL_BUDDIFF" localSheetId="4">FALSE</definedName>
    <definedName name="QBREPORTCOMPARECOL_BUDDIFF" localSheetId="2">TRUE</definedName>
    <definedName name="QBREPORTCOMPARECOL_BUDDIFF" localSheetId="3">FALSE</definedName>
    <definedName name="QBREPORTCOMPARECOL_BUDDIFF" localSheetId="1">TRUE</definedName>
    <definedName name="QBREPORTCOMPARECOL_BUDGET" localSheetId="0">FALSE</definedName>
    <definedName name="QBREPORTCOMPARECOL_BUDGET" localSheetId="4">FALSE</definedName>
    <definedName name="QBREPORTCOMPARECOL_BUDGET" localSheetId="2">TRUE</definedName>
    <definedName name="QBREPORTCOMPARECOL_BUDGET" localSheetId="3">FALSE</definedName>
    <definedName name="QBREPORTCOMPARECOL_BUDGET" localSheetId="1">TRUE</definedName>
    <definedName name="QBREPORTCOMPARECOL_BUDPCT" localSheetId="0">FALSE</definedName>
    <definedName name="QBREPORTCOMPARECOL_BUDPCT" localSheetId="4">FALSE</definedName>
    <definedName name="QBREPORTCOMPARECOL_BUDPCT" localSheetId="2">TRUE</definedName>
    <definedName name="QBREPORTCOMPARECOL_BUDPCT" localSheetId="3">FALSE</definedName>
    <definedName name="QBREPORTCOMPARECOL_BUDPCT" localSheetId="1">TRUE</definedName>
    <definedName name="QBREPORTCOMPARECOL_COGS" localSheetId="0">FALSE</definedName>
    <definedName name="QBREPORTCOMPARECOL_COGS" localSheetId="4">FALSE</definedName>
    <definedName name="QBREPORTCOMPARECOL_COGS" localSheetId="2">FALSE</definedName>
    <definedName name="QBREPORTCOMPARECOL_COGS" localSheetId="3">FALSE</definedName>
    <definedName name="QBREPORTCOMPARECOL_COGS" localSheetId="1">FALSE</definedName>
    <definedName name="QBREPORTCOMPARECOL_EXCLUDEAMOUNT" localSheetId="0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1">FALSE</definedName>
    <definedName name="QBREPORTCOMPARECOL_FORECAST" localSheetId="0">FALSE</definedName>
    <definedName name="QBREPORTCOMPARECOL_FORECAST" localSheetId="4">FALSE</definedName>
    <definedName name="QBREPORTCOMPARECOL_FORECAST" localSheetId="2">FALSE</definedName>
    <definedName name="QBREPORTCOMPARECOL_FORECAST" localSheetId="3">FALSE</definedName>
    <definedName name="QBREPORTCOMPARECOL_FORECAST" localSheetId="1">FALSE</definedName>
    <definedName name="QBREPORTCOMPARECOL_GROSSMARGIN" localSheetId="0">FALSE</definedName>
    <definedName name="QBREPORTCOMPARECOL_GROSSMARGIN" localSheetId="4">FALSE</definedName>
    <definedName name="QBREPORTCOMPARECOL_GROSSMARGIN" localSheetId="2">FALSE</definedName>
    <definedName name="QBREPORTCOMPARECOL_GROSSMARGIN" localSheetId="3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1">FALSE</definedName>
    <definedName name="QBREPORTCOMPARECOL_HOURS" localSheetId="0">FALSE</definedName>
    <definedName name="QBREPORTCOMPARECOL_HOURS" localSheetId="4">FALSE</definedName>
    <definedName name="QBREPORTCOMPARECOL_HOURS" localSheetId="2">FALSE</definedName>
    <definedName name="QBREPORTCOMPARECOL_HOURS" localSheetId="3">FALSE</definedName>
    <definedName name="QBREPORTCOMPARECOL_HOURS" localSheetId="1">FALSE</definedName>
    <definedName name="QBREPORTCOMPARECOL_PCTCOL" localSheetId="0">FALSE</definedName>
    <definedName name="QBREPORTCOMPARECOL_PCTCOL" localSheetId="4">FALSE</definedName>
    <definedName name="QBREPORTCOMPARECOL_PCTCOL" localSheetId="2">FALSE</definedName>
    <definedName name="QBREPORTCOMPARECOL_PCTCOL" localSheetId="3">FALSE</definedName>
    <definedName name="QBREPORTCOMPARECOL_PCTCOL" localSheetId="1">FALSE</definedName>
    <definedName name="QBREPORTCOMPARECOL_PCTEXPENSE" localSheetId="0">FALSE</definedName>
    <definedName name="QBREPORTCOMPARECOL_PCTEXPENSE" localSheetId="4">FALSE</definedName>
    <definedName name="QBREPORTCOMPARECOL_PCTEXPENSE" localSheetId="2">FALSE</definedName>
    <definedName name="QBREPORTCOMPARECOL_PCTEXPENSE" localSheetId="3">FALSE</definedName>
    <definedName name="QBREPORTCOMPARECOL_PCTEXPENSE" localSheetId="1">FALSE</definedName>
    <definedName name="QBREPORTCOMPARECOL_PCTINCOME" localSheetId="0">FALSE</definedName>
    <definedName name="QBREPORTCOMPARECOL_PCTINCOME" localSheetId="4">FALSE</definedName>
    <definedName name="QBREPORTCOMPARECOL_PCTINCOME" localSheetId="2">FALSE</definedName>
    <definedName name="QBREPORTCOMPARECOL_PCTINCOME" localSheetId="3">FALSE</definedName>
    <definedName name="QBREPORTCOMPARECOL_PCTINCOME" localSheetId="1">FALSE</definedName>
    <definedName name="QBREPORTCOMPARECOL_PCTOFSALES" localSheetId="0">FALSE</definedName>
    <definedName name="QBREPORTCOMPARECOL_PCTOFSALES" localSheetId="4">FALSE</definedName>
    <definedName name="QBREPORTCOMPARECOL_PCTOFSALES" localSheetId="2">FALSE</definedName>
    <definedName name="QBREPORTCOMPARECOL_PCTOFSALES" localSheetId="3">FALSE</definedName>
    <definedName name="QBREPORTCOMPARECOL_PCTOFSALES" localSheetId="1">FALSE</definedName>
    <definedName name="QBREPORTCOMPARECOL_PCTROW" localSheetId="0">FALSE</definedName>
    <definedName name="QBREPORTCOMPARECOL_PCTROW" localSheetId="4">FALSE</definedName>
    <definedName name="QBREPORTCOMPARECOL_PCTROW" localSheetId="2">FALSE</definedName>
    <definedName name="QBREPORTCOMPARECOL_PCTROW" localSheetId="3">FALSE</definedName>
    <definedName name="QBREPORTCOMPARECOL_PCTROW" localSheetId="1">FALSE</definedName>
    <definedName name="QBREPORTCOMPARECOL_PPDIFF" localSheetId="0">FALSE</definedName>
    <definedName name="QBREPORTCOMPARECOL_PPDIFF" localSheetId="4">FALSE</definedName>
    <definedName name="QBREPORTCOMPARECOL_PPDIFF" localSheetId="2">FALSE</definedName>
    <definedName name="QBREPORTCOMPARECOL_PPDIFF" localSheetId="3">FALSE</definedName>
    <definedName name="QBREPORTCOMPARECOL_PPDIFF" localSheetId="1">FALSE</definedName>
    <definedName name="QBREPORTCOMPARECOL_PPPCT" localSheetId="0">FALSE</definedName>
    <definedName name="QBREPORTCOMPARECOL_PPPCT" localSheetId="4">FALSE</definedName>
    <definedName name="QBREPORTCOMPARECOL_PPPCT" localSheetId="2">FALSE</definedName>
    <definedName name="QBREPORTCOMPARECOL_PPPCT" localSheetId="3">FALSE</definedName>
    <definedName name="QBREPORTCOMPARECOL_PPPCT" localSheetId="1">FALSE</definedName>
    <definedName name="QBREPORTCOMPARECOL_PREVPERIOD" localSheetId="0">FALSE</definedName>
    <definedName name="QBREPORTCOMPARECOL_PREVPERIOD" localSheetId="4">FALSE</definedName>
    <definedName name="QBREPORTCOMPARECOL_PREVPERIOD" localSheetId="2">FALSE</definedName>
    <definedName name="QBREPORTCOMPARECOL_PREVPERIOD" localSheetId="3">FALSE</definedName>
    <definedName name="QBREPORTCOMPARECOL_PREVPERIOD" localSheetId="1">FALSE</definedName>
    <definedName name="QBREPORTCOMPARECOL_PREVYEAR" localSheetId="0">FALSE</definedName>
    <definedName name="QBREPORTCOMPARECOL_PREVYEAR" localSheetId="4">FALSE</definedName>
    <definedName name="QBREPORTCOMPARECOL_PREVYEAR" localSheetId="2">FALSE</definedName>
    <definedName name="QBREPORTCOMPARECOL_PREVYEAR" localSheetId="3">FALSE</definedName>
    <definedName name="QBREPORTCOMPARECOL_PREVYEAR" localSheetId="1">FALSE</definedName>
    <definedName name="QBREPORTCOMPARECOL_PYDIFF" localSheetId="0">FALSE</definedName>
    <definedName name="QBREPORTCOMPARECOL_PYDIFF" localSheetId="4">FALSE</definedName>
    <definedName name="QBREPORTCOMPARECOL_PYDIFF" localSheetId="2">FALSE</definedName>
    <definedName name="QBREPORTCOMPARECOL_PYDIFF" localSheetId="3">FALSE</definedName>
    <definedName name="QBREPORTCOMPARECOL_PYDIFF" localSheetId="1">FALSE</definedName>
    <definedName name="QBREPORTCOMPARECOL_PYPCT" localSheetId="0">FALSE</definedName>
    <definedName name="QBREPORTCOMPARECOL_PYPCT" localSheetId="4">FALSE</definedName>
    <definedName name="QBREPORTCOMPARECOL_PYPCT" localSheetId="2">FALSE</definedName>
    <definedName name="QBREPORTCOMPARECOL_PYPCT" localSheetId="3">FALSE</definedName>
    <definedName name="QBREPORTCOMPARECOL_PYPCT" localSheetId="1">FALSE</definedName>
    <definedName name="QBREPORTCOMPARECOL_QTY" localSheetId="0">FALSE</definedName>
    <definedName name="QBREPORTCOMPARECOL_QTY" localSheetId="4">FALSE</definedName>
    <definedName name="QBREPORTCOMPARECOL_QTY" localSheetId="2">FALSE</definedName>
    <definedName name="QBREPORTCOMPARECOL_QTY" localSheetId="3">FALSE</definedName>
    <definedName name="QBREPORTCOMPARECOL_QTY" localSheetId="1">FALSE</definedName>
    <definedName name="QBREPORTCOMPARECOL_RATE" localSheetId="0">FALSE</definedName>
    <definedName name="QBREPORTCOMPARECOL_RATE" localSheetId="4">FALSE</definedName>
    <definedName name="QBREPORTCOMPARECOL_RATE" localSheetId="2">FALSE</definedName>
    <definedName name="QBREPORTCOMPARECOL_RATE" localSheetId="3">FALSE</definedName>
    <definedName name="QBREPORTCOMPARECOL_RATE" localSheetId="1">FALSE</definedName>
    <definedName name="QBREPORTCOMPARECOL_TRIPBILLEDMILES" localSheetId="0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1">FALSE</definedName>
    <definedName name="QBREPORTCOMPARECOL_TRIPMILES" localSheetId="0">FALSE</definedName>
    <definedName name="QBREPORTCOMPARECOL_TRIPMILES" localSheetId="4">FALSE</definedName>
    <definedName name="QBREPORTCOMPARECOL_TRIPMILES" localSheetId="2">FALSE</definedName>
    <definedName name="QBREPORTCOMPARECOL_TRIPMILES" localSheetId="3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1">FALSE</definedName>
    <definedName name="QBREPORTCOMPARECOL_YTD" localSheetId="0">FALSE</definedName>
    <definedName name="QBREPORTCOMPARECOL_YTD" localSheetId="4">FALSE</definedName>
    <definedName name="QBREPORTCOMPARECOL_YTD" localSheetId="2">FALSE</definedName>
    <definedName name="QBREPORTCOMPARECOL_YTD" localSheetId="3">FALSE</definedName>
    <definedName name="QBREPORTCOMPARECOL_YTD" localSheetId="1">FALSE</definedName>
    <definedName name="QBREPORTCOMPARECOL_YTDBUDGET" localSheetId="0">FALSE</definedName>
    <definedName name="QBREPORTCOMPARECOL_YTDBUDGET" localSheetId="4">FALSE</definedName>
    <definedName name="QBREPORTCOMPARECOL_YTDBUDGET" localSheetId="2">FALSE</definedName>
    <definedName name="QBREPORTCOMPARECOL_YTDBUDGET" localSheetId="3">FALSE</definedName>
    <definedName name="QBREPORTCOMPARECOL_YTDBUDGET" localSheetId="1">FALSE</definedName>
    <definedName name="QBREPORTCOMPARECOL_YTDPCT" localSheetId="0">FALSE</definedName>
    <definedName name="QBREPORTCOMPARECOL_YTDPCT" localSheetId="4">FALSE</definedName>
    <definedName name="QBREPORTCOMPARECOL_YTDPCT" localSheetId="2">FALSE</definedName>
    <definedName name="QBREPORTCOMPARECOL_YTDPCT" localSheetId="3">FALSE</definedName>
    <definedName name="QBREPORTCOMPARECOL_YTDPCT" localSheetId="1">FALSE</definedName>
    <definedName name="QBREPORTROWAXIS" localSheetId="0">9</definedName>
    <definedName name="QBREPORTROWAXIS" localSheetId="4">12</definedName>
    <definedName name="QBREPORTROWAXIS" localSheetId="2">11</definedName>
    <definedName name="QBREPORTROWAXIS" localSheetId="3">12</definedName>
    <definedName name="QBREPORTROWAXIS" localSheetId="1">11</definedName>
    <definedName name="QBREPORTSUBCOLAXIS" localSheetId="0">0</definedName>
    <definedName name="QBREPORTSUBCOLAXIS" localSheetId="4">23</definedName>
    <definedName name="QBREPORTSUBCOLAXIS" localSheetId="2">24</definedName>
    <definedName name="QBREPORTSUBCOLAXIS" localSheetId="3">23</definedName>
    <definedName name="QBREPORTSUBCOLAXIS" localSheetId="1">24</definedName>
    <definedName name="QBREPORTTYPE" localSheetId="0">5</definedName>
    <definedName name="QBREPORTTYPE" localSheetId="4">27</definedName>
    <definedName name="QBREPORTTYPE" localSheetId="2">288</definedName>
    <definedName name="QBREPORTTYPE" localSheetId="3">27</definedName>
    <definedName name="QBREPORTTYPE" localSheetId="1">288</definedName>
    <definedName name="QBROWHEADERS" localSheetId="0">6</definedName>
    <definedName name="QBROWHEADERS" localSheetId="4">2</definedName>
    <definedName name="QBROWHEADERS" localSheetId="2">8</definedName>
    <definedName name="QBROWHEADERS" localSheetId="3">2</definedName>
    <definedName name="QBROWHEADERS" localSheetId="1">5</definedName>
    <definedName name="QBSTARTDATE" localSheetId="0">20190331</definedName>
    <definedName name="QBSTARTDATE" localSheetId="4">20180701</definedName>
    <definedName name="QBSTARTDATE" localSheetId="2">20180701</definedName>
    <definedName name="QBSTARTDATE" localSheetId="3">20180701</definedName>
    <definedName name="QBSTARTDATE" localSheetId="1">20180701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C24" i="5"/>
  <c r="D187" i="4" l="1"/>
  <c r="C187" i="4"/>
  <c r="G82" i="3" l="1"/>
  <c r="G81" i="3"/>
  <c r="G76" i="3"/>
  <c r="G75" i="3"/>
  <c r="G74" i="3"/>
  <c r="G72" i="3"/>
  <c r="G52" i="3"/>
  <c r="G51" i="3"/>
  <c r="G45" i="3"/>
  <c r="G38" i="3"/>
  <c r="G37" i="3"/>
  <c r="G36" i="3"/>
  <c r="G33" i="3"/>
  <c r="G30" i="3"/>
  <c r="G28" i="3"/>
  <c r="G22" i="3"/>
  <c r="G13" i="3"/>
  <c r="L314" i="2" l="1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310" i="2"/>
  <c r="K310" i="2"/>
  <c r="L308" i="2"/>
  <c r="K308" i="2"/>
  <c r="J308" i="2"/>
  <c r="I308" i="2"/>
  <c r="L307" i="2"/>
  <c r="K307" i="2"/>
  <c r="L306" i="2"/>
  <c r="K306" i="2"/>
  <c r="L305" i="2"/>
  <c r="K305" i="2"/>
  <c r="L304" i="2"/>
  <c r="K304" i="2"/>
  <c r="L303" i="2"/>
  <c r="K303" i="2"/>
  <c r="I301" i="2"/>
  <c r="L298" i="2"/>
  <c r="K298" i="2"/>
  <c r="J298" i="2"/>
  <c r="I298" i="2"/>
  <c r="L297" i="2"/>
  <c r="K297" i="2"/>
  <c r="J297" i="2"/>
  <c r="I297" i="2"/>
  <c r="L296" i="2"/>
  <c r="K296" i="2"/>
  <c r="L295" i="2"/>
  <c r="K295" i="2"/>
  <c r="L294" i="2"/>
  <c r="K294" i="2"/>
  <c r="L290" i="2"/>
  <c r="K290" i="2"/>
  <c r="J290" i="2"/>
  <c r="I290" i="2"/>
  <c r="L289" i="2"/>
  <c r="K289" i="2"/>
  <c r="J289" i="2"/>
  <c r="I289" i="2"/>
  <c r="L288" i="2"/>
  <c r="K288" i="2"/>
  <c r="L282" i="2"/>
  <c r="K282" i="2"/>
  <c r="J282" i="2"/>
  <c r="I282" i="2"/>
  <c r="L280" i="2"/>
  <c r="K280" i="2"/>
  <c r="J280" i="2"/>
  <c r="I280" i="2"/>
  <c r="L279" i="2"/>
  <c r="K279" i="2"/>
  <c r="L275" i="2"/>
  <c r="K275" i="2"/>
  <c r="L274" i="2"/>
  <c r="K274" i="2"/>
  <c r="L273" i="2"/>
  <c r="K273" i="2"/>
  <c r="J273" i="2"/>
  <c r="I273" i="2"/>
  <c r="L272" i="2"/>
  <c r="K272" i="2"/>
  <c r="L271" i="2"/>
  <c r="K271" i="2"/>
  <c r="L269" i="2"/>
  <c r="K269" i="2"/>
  <c r="L265" i="2"/>
  <c r="K265" i="2"/>
  <c r="J265" i="2"/>
  <c r="I265" i="2"/>
  <c r="L264" i="2"/>
  <c r="K264" i="2"/>
  <c r="L263" i="2"/>
  <c r="K263" i="2"/>
  <c r="L262" i="2"/>
  <c r="K262" i="2"/>
  <c r="J262" i="2"/>
  <c r="I262" i="2"/>
  <c r="L260" i="2"/>
  <c r="K260" i="2"/>
  <c r="L259" i="2"/>
  <c r="K259" i="2"/>
  <c r="L258" i="2"/>
  <c r="K258" i="2"/>
  <c r="L255" i="2"/>
  <c r="K255" i="2"/>
  <c r="J255" i="2"/>
  <c r="I255" i="2"/>
  <c r="L254" i="2"/>
  <c r="K254" i="2"/>
  <c r="L253" i="2"/>
  <c r="K253" i="2"/>
  <c r="J253" i="2"/>
  <c r="I253" i="2"/>
  <c r="L252" i="2"/>
  <c r="K252" i="2"/>
  <c r="L249" i="2"/>
  <c r="K249" i="2"/>
  <c r="J249" i="2"/>
  <c r="I249" i="2"/>
  <c r="L248" i="2"/>
  <c r="K248" i="2"/>
  <c r="L247" i="2"/>
  <c r="K247" i="2"/>
  <c r="L245" i="2"/>
  <c r="K245" i="2"/>
  <c r="J245" i="2"/>
  <c r="I245" i="2"/>
  <c r="L243" i="2"/>
  <c r="K243" i="2"/>
  <c r="L240" i="2"/>
  <c r="K240" i="2"/>
  <c r="J240" i="2"/>
  <c r="I240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29" i="2"/>
  <c r="K229" i="2"/>
  <c r="J229" i="2"/>
  <c r="I229" i="2"/>
  <c r="L228" i="2"/>
  <c r="K228" i="2"/>
  <c r="L227" i="2"/>
  <c r="K227" i="2"/>
  <c r="L226" i="2"/>
  <c r="K226" i="2"/>
  <c r="L225" i="2"/>
  <c r="K225" i="2"/>
  <c r="L224" i="2"/>
  <c r="K224" i="2"/>
  <c r="L222" i="2"/>
  <c r="K222" i="2"/>
  <c r="L221" i="2"/>
  <c r="K221" i="2"/>
  <c r="J221" i="2"/>
  <c r="I221" i="2"/>
  <c r="L220" i="2"/>
  <c r="K220" i="2"/>
  <c r="L218" i="2"/>
  <c r="K218" i="2"/>
  <c r="J218" i="2"/>
  <c r="I218" i="2"/>
  <c r="L217" i="2"/>
  <c r="K217" i="2"/>
  <c r="L216" i="2"/>
  <c r="K216" i="2"/>
  <c r="L212" i="2"/>
  <c r="K212" i="2"/>
  <c r="L211" i="2"/>
  <c r="K211" i="2"/>
  <c r="L210" i="2"/>
  <c r="K210" i="2"/>
  <c r="L207" i="2"/>
  <c r="K207" i="2"/>
  <c r="J207" i="2"/>
  <c r="I207" i="2"/>
  <c r="L206" i="2"/>
  <c r="K206" i="2"/>
  <c r="J206" i="2"/>
  <c r="I206" i="2"/>
  <c r="L205" i="2"/>
  <c r="K205" i="2"/>
  <c r="L203" i="2"/>
  <c r="K203" i="2"/>
  <c r="L202" i="2"/>
  <c r="K202" i="2"/>
  <c r="J202" i="2"/>
  <c r="I202" i="2"/>
  <c r="L200" i="2"/>
  <c r="K200" i="2"/>
  <c r="J200" i="2"/>
  <c r="I200" i="2"/>
  <c r="L199" i="2"/>
  <c r="K199" i="2"/>
  <c r="L195" i="2"/>
  <c r="K195" i="2"/>
  <c r="J195" i="2"/>
  <c r="I195" i="2"/>
  <c r="L194" i="2"/>
  <c r="K194" i="2"/>
  <c r="J194" i="2"/>
  <c r="I194" i="2"/>
  <c r="L192" i="2"/>
  <c r="K192" i="2"/>
  <c r="J192" i="2"/>
  <c r="I192" i="2"/>
  <c r="L191" i="2"/>
  <c r="K191" i="2"/>
  <c r="L189" i="2"/>
  <c r="K189" i="2"/>
  <c r="L188" i="2"/>
  <c r="K188" i="2"/>
  <c r="J188" i="2"/>
  <c r="I188" i="2"/>
  <c r="L186" i="2"/>
  <c r="K186" i="2"/>
  <c r="L185" i="2"/>
  <c r="K185" i="2"/>
  <c r="L181" i="2"/>
  <c r="K181" i="2"/>
  <c r="J181" i="2"/>
  <c r="I181" i="2"/>
  <c r="L180" i="2"/>
  <c r="K180" i="2"/>
  <c r="J180" i="2"/>
  <c r="I180" i="2"/>
  <c r="L179" i="2"/>
  <c r="K179" i="2"/>
  <c r="L178" i="2"/>
  <c r="K178" i="2"/>
  <c r="L176" i="2"/>
  <c r="K176" i="2"/>
  <c r="J176" i="2"/>
  <c r="I176" i="2"/>
  <c r="L175" i="2"/>
  <c r="K175" i="2"/>
  <c r="L174" i="2"/>
  <c r="K174" i="2"/>
  <c r="L173" i="2"/>
  <c r="K173" i="2"/>
  <c r="L172" i="2"/>
  <c r="K172" i="2"/>
  <c r="L171" i="2"/>
  <c r="K171" i="2"/>
  <c r="J171" i="2"/>
  <c r="I171" i="2"/>
  <c r="L170" i="2"/>
  <c r="K170" i="2"/>
  <c r="L166" i="2"/>
  <c r="K166" i="2"/>
  <c r="J166" i="2"/>
  <c r="I166" i="2"/>
  <c r="L165" i="2"/>
  <c r="K165" i="2"/>
  <c r="J165" i="2"/>
  <c r="I165" i="2"/>
  <c r="L164" i="2"/>
  <c r="K164" i="2"/>
  <c r="I163" i="2"/>
  <c r="I157" i="2"/>
  <c r="L152" i="2"/>
  <c r="K152" i="2"/>
  <c r="J152" i="2"/>
  <c r="I152" i="2"/>
  <c r="L151" i="2"/>
  <c r="K151" i="2"/>
  <c r="L150" i="2"/>
  <c r="K150" i="2"/>
  <c r="L148" i="2"/>
  <c r="K148" i="2"/>
  <c r="L147" i="2"/>
  <c r="K147" i="2"/>
  <c r="J147" i="2"/>
  <c r="I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8" i="2"/>
  <c r="K138" i="2"/>
  <c r="L137" i="2"/>
  <c r="K137" i="2"/>
  <c r="J137" i="2"/>
  <c r="I137" i="2"/>
  <c r="L136" i="2"/>
  <c r="K136" i="2"/>
  <c r="L134" i="2"/>
  <c r="K134" i="2"/>
  <c r="J134" i="2"/>
  <c r="I134" i="2"/>
  <c r="L131" i="2"/>
  <c r="K131" i="2"/>
  <c r="L130" i="2"/>
  <c r="K130" i="2"/>
  <c r="I128" i="2"/>
  <c r="L125" i="2"/>
  <c r="K125" i="2"/>
  <c r="J125" i="2"/>
  <c r="I125" i="2"/>
  <c r="L124" i="2"/>
  <c r="K124" i="2"/>
  <c r="L123" i="2"/>
  <c r="K123" i="2"/>
  <c r="L122" i="2"/>
  <c r="K122" i="2"/>
  <c r="L121" i="2"/>
  <c r="K121" i="2"/>
  <c r="L120" i="2"/>
  <c r="K120" i="2"/>
  <c r="I118" i="2"/>
  <c r="L115" i="2"/>
  <c r="K115" i="2"/>
  <c r="L114" i="2"/>
  <c r="K114" i="2"/>
  <c r="L113" i="2"/>
  <c r="K113" i="2"/>
  <c r="L111" i="2"/>
  <c r="K111" i="2"/>
  <c r="J111" i="2"/>
  <c r="I111" i="2"/>
  <c r="L110" i="2"/>
  <c r="K110" i="2"/>
  <c r="J110" i="2"/>
  <c r="I110" i="2"/>
  <c r="L109" i="2"/>
  <c r="K109" i="2"/>
  <c r="L107" i="2"/>
  <c r="K107" i="2"/>
  <c r="J107" i="2"/>
  <c r="I107" i="2"/>
  <c r="L105" i="2"/>
  <c r="K105" i="2"/>
  <c r="L102" i="2"/>
  <c r="K102" i="2"/>
  <c r="J102" i="2"/>
  <c r="I102" i="2"/>
  <c r="L101" i="2"/>
  <c r="K101" i="2"/>
  <c r="L99" i="2"/>
  <c r="K99" i="2"/>
  <c r="L98" i="2"/>
  <c r="K98" i="2"/>
  <c r="L97" i="2"/>
  <c r="K97" i="2"/>
  <c r="L95" i="2"/>
  <c r="K95" i="2"/>
  <c r="J95" i="2"/>
  <c r="I95" i="2"/>
  <c r="L94" i="2"/>
  <c r="K94" i="2"/>
  <c r="I93" i="2"/>
  <c r="L88" i="2"/>
  <c r="K88" i="2"/>
  <c r="J88" i="2"/>
  <c r="I88" i="2"/>
  <c r="L87" i="2"/>
  <c r="K87" i="2"/>
  <c r="L82" i="2"/>
  <c r="K82" i="2"/>
  <c r="J82" i="2"/>
  <c r="I82" i="2"/>
  <c r="L81" i="2"/>
  <c r="K81" i="2"/>
  <c r="L79" i="2"/>
  <c r="K79" i="2"/>
  <c r="J79" i="2"/>
  <c r="I79" i="2"/>
  <c r="L78" i="2"/>
  <c r="K78" i="2"/>
  <c r="L77" i="2"/>
  <c r="K77" i="2"/>
  <c r="L75" i="2"/>
  <c r="K75" i="2"/>
  <c r="L74" i="2"/>
  <c r="K74" i="2"/>
  <c r="L73" i="2"/>
  <c r="K73" i="2"/>
  <c r="L71" i="2"/>
  <c r="K71" i="2"/>
  <c r="J71" i="2"/>
  <c r="I71" i="2"/>
  <c r="L70" i="2"/>
  <c r="K70" i="2"/>
  <c r="L69" i="2"/>
  <c r="K69" i="2"/>
  <c r="J69" i="2"/>
  <c r="I69" i="2"/>
  <c r="L68" i="2"/>
  <c r="K68" i="2"/>
  <c r="L66" i="2"/>
  <c r="K66" i="2"/>
  <c r="L65" i="2"/>
  <c r="K65" i="2"/>
  <c r="J65" i="2"/>
  <c r="I65" i="2"/>
  <c r="L64" i="2"/>
  <c r="K64" i="2"/>
  <c r="L59" i="2"/>
  <c r="K59" i="2"/>
  <c r="J59" i="2"/>
  <c r="I59" i="2"/>
  <c r="L58" i="2"/>
  <c r="K58" i="2"/>
  <c r="L56" i="2"/>
  <c r="K56" i="2"/>
  <c r="J56" i="2"/>
  <c r="I56" i="2"/>
  <c r="L55" i="2"/>
  <c r="K55" i="2"/>
  <c r="L54" i="2"/>
  <c r="K54" i="2"/>
  <c r="I52" i="2"/>
  <c r="L49" i="2"/>
  <c r="K49" i="2"/>
  <c r="L48" i="2"/>
  <c r="K48" i="2"/>
  <c r="L47" i="2"/>
  <c r="K47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K41" i="2"/>
  <c r="L39" i="2"/>
  <c r="K39" i="2"/>
  <c r="L38" i="2"/>
  <c r="K38" i="2"/>
  <c r="J38" i="2"/>
  <c r="I38" i="2"/>
  <c r="L37" i="2"/>
  <c r="K37" i="2"/>
  <c r="L35" i="2"/>
  <c r="K35" i="2"/>
  <c r="J35" i="2"/>
  <c r="I35" i="2"/>
  <c r="L34" i="2"/>
  <c r="K34" i="2"/>
  <c r="J34" i="2"/>
  <c r="I34" i="2"/>
  <c r="L33" i="2"/>
  <c r="K33" i="2"/>
  <c r="L31" i="2"/>
  <c r="K31" i="2"/>
  <c r="J31" i="2"/>
  <c r="I31" i="2"/>
  <c r="L30" i="2"/>
  <c r="K30" i="2"/>
  <c r="I29" i="2"/>
  <c r="L24" i="2"/>
  <c r="K24" i="2"/>
  <c r="J24" i="2"/>
  <c r="I24" i="2"/>
  <c r="L23" i="2"/>
  <c r="K23" i="2"/>
  <c r="L22" i="2"/>
  <c r="K22" i="2"/>
  <c r="L20" i="2"/>
  <c r="K20" i="2"/>
  <c r="J20" i="2"/>
  <c r="I20" i="2"/>
  <c r="L19" i="2"/>
  <c r="K19" i="2"/>
  <c r="L12" i="2"/>
  <c r="K12" i="2"/>
  <c r="J12" i="2"/>
  <c r="I12" i="2"/>
  <c r="L11" i="2"/>
  <c r="K11" i="2"/>
  <c r="L7" i="2"/>
  <c r="K7" i="2"/>
  <c r="L6" i="2"/>
  <c r="K6" i="2"/>
  <c r="I28" i="1" l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I24" i="1"/>
  <c r="H24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0" i="1"/>
  <c r="H10" i="1"/>
  <c r="G10" i="1"/>
  <c r="F10" i="1"/>
  <c r="I9" i="1"/>
  <c r="H9" i="1"/>
  <c r="G9" i="1"/>
  <c r="F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<sst xmlns="http://schemas.openxmlformats.org/spreadsheetml/2006/main" count="641" uniqueCount="538">
  <si>
    <t>Jul '18 - Mar 19</t>
  </si>
  <si>
    <t>Budget</t>
  </si>
  <si>
    <t>$ Over Budget</t>
  </si>
  <si>
    <t>% of Budget</t>
  </si>
  <si>
    <t>Ordinary Income/Expense</t>
  </si>
  <si>
    <t>Income</t>
  </si>
  <si>
    <t>1000 - Local Sources</t>
  </si>
  <si>
    <t>3000 - State Sources</t>
  </si>
  <si>
    <t>5710 - District PPOR</t>
  </si>
  <si>
    <t>Capital Reserve Fund</t>
  </si>
  <si>
    <t>Total Income</t>
  </si>
  <si>
    <t>Gross Profit</t>
  </si>
  <si>
    <t>Expense</t>
  </si>
  <si>
    <t>11-0010 Elem Edu</t>
  </si>
  <si>
    <t>11-0020 MS Edu</t>
  </si>
  <si>
    <t>11-0040 PreK Edu</t>
  </si>
  <si>
    <t>11-0060 Integ Educ</t>
  </si>
  <si>
    <t>11-2100 Student Support Svcs</t>
  </si>
  <si>
    <t>11-2200 Support Program</t>
  </si>
  <si>
    <t>11-2300 GenAdmin</t>
  </si>
  <si>
    <t>11-2410 BuildAdmin</t>
  </si>
  <si>
    <t>11-2500 Financial Admin</t>
  </si>
  <si>
    <t>11-2600 Plant Maint</t>
  </si>
  <si>
    <t>11-2800 Central Svcs</t>
  </si>
  <si>
    <t>11-3100 Food Services Operation</t>
  </si>
  <si>
    <t>11-3310 After School Program</t>
  </si>
  <si>
    <t>11-4600 Building Improvements</t>
  </si>
  <si>
    <t>Total Expense</t>
  </si>
  <si>
    <t>Net Ordinary Income</t>
  </si>
  <si>
    <t>Net Income</t>
  </si>
  <si>
    <t>1510 - Interest &amp; Dividend Inc</t>
  </si>
  <si>
    <t>1700 - After School Program Fee</t>
  </si>
  <si>
    <t>1740 Student Fees</t>
  </si>
  <si>
    <t>Pre K Supplies Fees</t>
  </si>
  <si>
    <t>Projects &amp; Activities Income</t>
  </si>
  <si>
    <t>1740 Student Fees - Other</t>
  </si>
  <si>
    <t>Total 1740 Student Fees</t>
  </si>
  <si>
    <t>1790  Pupil Activity Revenue</t>
  </si>
  <si>
    <t>Book Fair</t>
  </si>
  <si>
    <t>Fund Raising</t>
  </si>
  <si>
    <t>FUNd Run Fundraiser</t>
  </si>
  <si>
    <t>Miscellaneous Income</t>
  </si>
  <si>
    <t>Used School Shirts</t>
  </si>
  <si>
    <t>1790  Pupil Activity Revenue - Other</t>
  </si>
  <si>
    <t>Total 1790  Pupil Activity Revenue</t>
  </si>
  <si>
    <t>1800 - Tuition</t>
  </si>
  <si>
    <t>1820 - Extended Kindergarten</t>
  </si>
  <si>
    <t>1830 - Pre Kindergarten</t>
  </si>
  <si>
    <t>Total 1800 - Tuition</t>
  </si>
  <si>
    <t>1920 - Contributions Income</t>
  </si>
  <si>
    <t>Restricted Contributions</t>
  </si>
  <si>
    <t>Unrestricted</t>
  </si>
  <si>
    <t>Unrestricted - Other</t>
  </si>
  <si>
    <t>Total Unrestricted</t>
  </si>
  <si>
    <t>1920 - Contributions Income - Other</t>
  </si>
  <si>
    <t>Total 1920 - Contributions Income</t>
  </si>
  <si>
    <t>1990 - All Other Local Revenue</t>
  </si>
  <si>
    <t>Mill Levy Funds</t>
  </si>
  <si>
    <t>Total 1990 - All Other Local Revenue</t>
  </si>
  <si>
    <t>Total 1000 - Local Sources</t>
  </si>
  <si>
    <t>3206 READ Act Funds</t>
  </si>
  <si>
    <t>Total 3000 - State Sources</t>
  </si>
  <si>
    <t>22-3113 - Charter Capital  Inc</t>
  </si>
  <si>
    <t>Total Capital Reserve Fund</t>
  </si>
  <si>
    <t>0100-200 Elem Sub Pay</t>
  </si>
  <si>
    <t>0100-200 Teacher Bonus</t>
  </si>
  <si>
    <t>0100-200 Teachers Salaries</t>
  </si>
  <si>
    <t>0200-TA Benefits</t>
  </si>
  <si>
    <t>0250 - Medical Insurance</t>
  </si>
  <si>
    <t>Total 0200-TA Benefits</t>
  </si>
  <si>
    <t>0200-Teacher Benefits</t>
  </si>
  <si>
    <t>0230 - 200 PERA Contribution</t>
  </si>
  <si>
    <t>0251 - 200 Medical Insurance</t>
  </si>
  <si>
    <t>Total 0200-Teacher Benefits</t>
  </si>
  <si>
    <t>0513 Field Trips</t>
  </si>
  <si>
    <t>0513 Field Trips - Other</t>
  </si>
  <si>
    <t>Total 0513 Field Trips</t>
  </si>
  <si>
    <t>0610 Supplies</t>
  </si>
  <si>
    <t>Classroom Expedition Supplies</t>
  </si>
  <si>
    <t>Classroom Library</t>
  </si>
  <si>
    <t>Classroom Supplies</t>
  </si>
  <si>
    <t>0610 Supplies - Other</t>
  </si>
  <si>
    <t>Total 0610 Supplies</t>
  </si>
  <si>
    <t>0610 Textbooks</t>
  </si>
  <si>
    <t>0730 Equip</t>
  </si>
  <si>
    <t>Media &amp; Technology</t>
  </si>
  <si>
    <t>Total 0730 Equip</t>
  </si>
  <si>
    <t>0733 - Furniture</t>
  </si>
  <si>
    <t>Total 11-0010 Elem Edu</t>
  </si>
  <si>
    <t>0100-200 M.S. Sub Pay</t>
  </si>
  <si>
    <t>0100-200 Teacher Salaries</t>
  </si>
  <si>
    <t>0730 Equipment</t>
  </si>
  <si>
    <t>0730 Equipment - Other</t>
  </si>
  <si>
    <t>Total 0730 Equipment</t>
  </si>
  <si>
    <t>Total 11-0020 MS Edu</t>
  </si>
  <si>
    <t>0100-200 PreK Sub Pay</t>
  </si>
  <si>
    <t>0300 Purchased Services</t>
  </si>
  <si>
    <t>Background Check/Fingerprinting</t>
  </si>
  <si>
    <t>Licenses</t>
  </si>
  <si>
    <t>Staff Development</t>
  </si>
  <si>
    <t>Total 0300 Purchased Services</t>
  </si>
  <si>
    <t>Total 11-0040 PreK Edu</t>
  </si>
  <si>
    <t>0100-200 Integ Sub Pay</t>
  </si>
  <si>
    <t>0100-411 TA Salaries</t>
  </si>
  <si>
    <t>0100-411 TA Salaries - Other</t>
  </si>
  <si>
    <t>Total 0100-411 TA Salaries</t>
  </si>
  <si>
    <t>0200-200 Teacher Benefits</t>
  </si>
  <si>
    <t>0210 - 200 Life &amp; Disblty Ins.</t>
  </si>
  <si>
    <t>0221- 200  Medicare Taxes</t>
  </si>
  <si>
    <t>0230 - 200 PERA 9.5% AED</t>
  </si>
  <si>
    <t>Total 0200-200 Teacher Benefits</t>
  </si>
  <si>
    <t>0200-400 TA Benefits</t>
  </si>
  <si>
    <t>0230 - 411 PERA Contribution</t>
  </si>
  <si>
    <t>Total 0200-400 TA Benefits</t>
  </si>
  <si>
    <t>0330 PurchServ</t>
  </si>
  <si>
    <t>0330 Media &amp; Technology</t>
  </si>
  <si>
    <t>Buyback / Special Education</t>
  </si>
  <si>
    <t>Other Services</t>
  </si>
  <si>
    <t>0330 PurchServ - Other</t>
  </si>
  <si>
    <t>Total 0330 PurchServ</t>
  </si>
  <si>
    <t>0442 Print&amp;Copy</t>
  </si>
  <si>
    <t>Rental - copier equipment</t>
  </si>
  <si>
    <t>Total 0442 Print&amp;Copy</t>
  </si>
  <si>
    <t>0610 Library Supplies</t>
  </si>
  <si>
    <t>Art</t>
  </si>
  <si>
    <t>Computer Lab</t>
  </si>
  <si>
    <t>General Supplies</t>
  </si>
  <si>
    <t>Music/Drama</t>
  </si>
  <si>
    <t>Physical Education</t>
  </si>
  <si>
    <t>Special Education</t>
  </si>
  <si>
    <t>Testing</t>
  </si>
  <si>
    <t>0650 Media &amp; Tech</t>
  </si>
  <si>
    <t>0900 Stdt Activity Fund Exp</t>
  </si>
  <si>
    <t>Fund Raising Expenses</t>
  </si>
  <si>
    <t>Fund Raising Expenses - Other</t>
  </si>
  <si>
    <t>Total Fund Raising Expenses</t>
  </si>
  <si>
    <t>Gifts to School</t>
  </si>
  <si>
    <t>Paid Sales Tax</t>
  </si>
  <si>
    <t>PTO Expense</t>
  </si>
  <si>
    <t>Yearbook</t>
  </si>
  <si>
    <t>Yearbook - Other</t>
  </si>
  <si>
    <t>Total Yearbook</t>
  </si>
  <si>
    <t>0900 Stdt Activity Fund Exp - Other</t>
  </si>
  <si>
    <t>Total 0900 Stdt Activity Fund Exp</t>
  </si>
  <si>
    <t>Total 11-0060 Integ Educ</t>
  </si>
  <si>
    <t>11-2110 Lunch Room</t>
  </si>
  <si>
    <t>0100-320 - Lunch Room Monitor</t>
  </si>
  <si>
    <t>0100-320 - Lunch Room Monitor - Other</t>
  </si>
  <si>
    <t>Total 0100-320 - Lunch Room Monitor</t>
  </si>
  <si>
    <t>0200-0221 Medicare Taxes</t>
  </si>
  <si>
    <t>0200-230 PERA</t>
  </si>
  <si>
    <t>0300 Contract Labor</t>
  </si>
  <si>
    <t>0600 - Kitchen Supplies</t>
  </si>
  <si>
    <t>Total 11-2110 Lunch Room</t>
  </si>
  <si>
    <t>11-2134 Nursing Svcs</t>
  </si>
  <si>
    <t>0320 - Nursing Contract</t>
  </si>
  <si>
    <t>0600 Supplies</t>
  </si>
  <si>
    <t>Total 11-2134 Nursing Svcs</t>
  </si>
  <si>
    <t>Total 11-2100 Student Support Svcs</t>
  </si>
  <si>
    <t>11-2213 - Staff Dev.</t>
  </si>
  <si>
    <t>0321 - Conferences</t>
  </si>
  <si>
    <t>Conference Fees</t>
  </si>
  <si>
    <t>Travel</t>
  </si>
  <si>
    <t>0321 - Conferences - Other</t>
  </si>
  <si>
    <t>Total 0321 - Conferences</t>
  </si>
  <si>
    <t>0322 -  Purchased Services</t>
  </si>
  <si>
    <t>0610 - Supplies</t>
  </si>
  <si>
    <t>0610 - Supplies - Other</t>
  </si>
  <si>
    <t>Total 0610 - Supplies</t>
  </si>
  <si>
    <t>11-2213 - Staff Dev. - Other</t>
  </si>
  <si>
    <t>Total 11-2213 - Staff Dev.</t>
  </si>
  <si>
    <t>Total 11-2200 Support Program</t>
  </si>
  <si>
    <t>11-2315 Legal Svcs</t>
  </si>
  <si>
    <t>0330 -  Legal Services</t>
  </si>
  <si>
    <t>0330 -  Legal Services - Other</t>
  </si>
  <si>
    <t>Total 0330 -  Legal Services</t>
  </si>
  <si>
    <t>11-2315 Legal Svcs - Other</t>
  </si>
  <si>
    <t>Total 11-2315 Legal Svcs</t>
  </si>
  <si>
    <t>11-2317 - 0332 Audit Svcs</t>
  </si>
  <si>
    <t>11-2390 Other Support Svcs</t>
  </si>
  <si>
    <t>0580 Conference</t>
  </si>
  <si>
    <t>Total 11-2390 Other Support Svcs</t>
  </si>
  <si>
    <t>Total 11-2300 GenAdmin</t>
  </si>
  <si>
    <t>0100-100 Administration - Bonus</t>
  </si>
  <si>
    <t>0100-100 Administrator</t>
  </si>
  <si>
    <t>0100-500 Clerical Bonus</t>
  </si>
  <si>
    <t>0100-500 Clerical Salaries</t>
  </si>
  <si>
    <t>0120-500 Secretary Sub Salary</t>
  </si>
  <si>
    <t>0200-0230 PERA  9.5% AED</t>
  </si>
  <si>
    <t>0200-100 Admin Benefits</t>
  </si>
  <si>
    <t>0230 - PERA Contribution</t>
  </si>
  <si>
    <t>0251 - Medical Insurance</t>
  </si>
  <si>
    <t>Total 0200-100 Admin Benefits</t>
  </si>
  <si>
    <t>0200-500 Clerical Benefits</t>
  </si>
  <si>
    <t>Total 0200-500 Clerical Benefits</t>
  </si>
  <si>
    <t>0339 Background Checks</t>
  </si>
  <si>
    <t>0390 MiscPurchServ</t>
  </si>
  <si>
    <t>0300 - Licenses and Permits</t>
  </si>
  <si>
    <t>0320 -Computer Maintenance Cont</t>
  </si>
  <si>
    <t>0330 - Buyback - Central Admin</t>
  </si>
  <si>
    <t>0330 - Infinite Campus</t>
  </si>
  <si>
    <t>0390 MiscPurchServ - Other</t>
  </si>
  <si>
    <t>Total 0390 MiscPurchServ</t>
  </si>
  <si>
    <t>0500 MiscPurchServ</t>
  </si>
  <si>
    <t>0531 Phone/Fax</t>
  </si>
  <si>
    <t>0533 Postage</t>
  </si>
  <si>
    <t>0534 Web Host</t>
  </si>
  <si>
    <t>0540 Advert &amp; Marketing</t>
  </si>
  <si>
    <t>Copier Maintenance</t>
  </si>
  <si>
    <t>Staff Recruiting</t>
  </si>
  <si>
    <t>Staff/Student/Voltr Spt</t>
  </si>
  <si>
    <t>Telephone Maintenance</t>
  </si>
  <si>
    <t>0500 MiscPurchServ - Other</t>
  </si>
  <si>
    <t>Total 0500 MiscPurchServ</t>
  </si>
  <si>
    <t>General</t>
  </si>
  <si>
    <t>Office</t>
  </si>
  <si>
    <t>Printing &amp; Copy supplies</t>
  </si>
  <si>
    <t>0650 Media&amp;Tech</t>
  </si>
  <si>
    <t>License</t>
  </si>
  <si>
    <t>Software</t>
  </si>
  <si>
    <t>Total 0650 Media&amp;Tech</t>
  </si>
  <si>
    <t>0730 Equip - Other</t>
  </si>
  <si>
    <t>0810 Dues &amp; Fees</t>
  </si>
  <si>
    <t>Total 11-2410 BuildAdmin</t>
  </si>
  <si>
    <t>2510 Business/Fiscal Svcs</t>
  </si>
  <si>
    <t>0313 - Finance Charges</t>
  </si>
  <si>
    <t>0340 - Bank Fees</t>
  </si>
  <si>
    <t>0340 - Bond Related Fees</t>
  </si>
  <si>
    <t>2510 Business/Fiscal Svcs - Other</t>
  </si>
  <si>
    <t>Total 2510 Business/Fiscal Svcs</t>
  </si>
  <si>
    <t>2515 - 0340 Payroll Services</t>
  </si>
  <si>
    <t>2516 - 0339 Accounting</t>
  </si>
  <si>
    <t>Total 11-2500 Financial Admin</t>
  </si>
  <si>
    <t>2620 Operating Building Svcs</t>
  </si>
  <si>
    <t>0100-423 Custodian - Bonus</t>
  </si>
  <si>
    <t>0100-423 Custodian Salary</t>
  </si>
  <si>
    <t>0200-423 Employee Benefits</t>
  </si>
  <si>
    <t>0221 - Medicare Taxes</t>
  </si>
  <si>
    <t>Total 0200-423 Employee Benefits</t>
  </si>
  <si>
    <t>0300 Purch Services</t>
  </si>
  <si>
    <t>0430 Building Lease</t>
  </si>
  <si>
    <t>Bathroom Supplies</t>
  </si>
  <si>
    <t>Building &amp; Grounds Supplies</t>
  </si>
  <si>
    <t>Total 2620 Operating Building Svcs</t>
  </si>
  <si>
    <t>2620 Utilities</t>
  </si>
  <si>
    <t>0411 Water &amp; Sewer</t>
  </si>
  <si>
    <t>0421 Trash Disposal</t>
  </si>
  <si>
    <t>0621 Natural Gas</t>
  </si>
  <si>
    <t>0622 Electric</t>
  </si>
  <si>
    <t>2620 Utilities - Other</t>
  </si>
  <si>
    <t>Total 2620 Utilities</t>
  </si>
  <si>
    <t>Total 11-2600 Plant Maint</t>
  </si>
  <si>
    <t>11-2832 - 0300 Staff Recruiting</t>
  </si>
  <si>
    <t>11-2850</t>
  </si>
  <si>
    <t>0520 Colorado Unemployment</t>
  </si>
  <si>
    <t>0520 Liability Insurance</t>
  </si>
  <si>
    <t>0520 Workers Comp Insurance</t>
  </si>
  <si>
    <t>Total 11-2850</t>
  </si>
  <si>
    <t>Total 11-2800 Central Svcs</t>
  </si>
  <si>
    <t>Supplies</t>
  </si>
  <si>
    <t>Total 11-3100 Food Services Operation</t>
  </si>
  <si>
    <t>0100-200 Day Care Payroll</t>
  </si>
  <si>
    <t>0200-500 PERA</t>
  </si>
  <si>
    <t>0221-200 Medicare</t>
  </si>
  <si>
    <t>Total 11-3310 After School Program</t>
  </si>
  <si>
    <t>11-4600 Building Improvements - Other</t>
  </si>
  <si>
    <t>Total 11-4600 Building Improvements</t>
  </si>
  <si>
    <t>Mar 31, 19</t>
  </si>
  <si>
    <t>ASSETS</t>
  </si>
  <si>
    <t>Current Assets</t>
  </si>
  <si>
    <t>Checking/Savings</t>
  </si>
  <si>
    <t>8101 - FSB Operating Account</t>
  </si>
  <si>
    <t>After School Program</t>
  </si>
  <si>
    <t>Expeditionary Fund</t>
  </si>
  <si>
    <t>General Fund</t>
  </si>
  <si>
    <t>Kindergarten Tuition</t>
  </si>
  <si>
    <t>Payroll Reserve</t>
  </si>
  <si>
    <t>PreK Tuition &amp; Supply Fees</t>
  </si>
  <si>
    <t>8101 - FSB Operating Account - Other</t>
  </si>
  <si>
    <t>Total 8101 - FSB Operating Account</t>
  </si>
  <si>
    <t>8101 - FSB PTO / Activity Acct</t>
  </si>
  <si>
    <t>8101 - Sunflower Main Acct 428</t>
  </si>
  <si>
    <t>Kindergarten</t>
  </si>
  <si>
    <t>PreK Tuition &amp; Fees</t>
  </si>
  <si>
    <t>8101 - Sunflower Main Acct 428 - Other</t>
  </si>
  <si>
    <t>Total 8101 - Sunflower Main Acct 428</t>
  </si>
  <si>
    <t>8101 - Sunflower MM 517</t>
  </si>
  <si>
    <t>General Reserve</t>
  </si>
  <si>
    <t>Tabor Reserve</t>
  </si>
  <si>
    <t>8101 - Sunflower MM 517 - Other</t>
  </si>
  <si>
    <t>Total 8101 - Sunflower MM 517</t>
  </si>
  <si>
    <t>8101 - Sunflower PTO Acct  487</t>
  </si>
  <si>
    <t>Total Checking/Savings</t>
  </si>
  <si>
    <t>Accounts Receivable</t>
  </si>
  <si>
    <t>8153 - Accounts Receivable</t>
  </si>
  <si>
    <t>Total Accounts Receivable</t>
  </si>
  <si>
    <t>Other Current Assets</t>
  </si>
  <si>
    <t>Undeposited Funds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</si>
  <si>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</si>
  <si>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</si>
  <si>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</si>
  <si>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</si>
  <si>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</si>
  <si>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</si>
  <si>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</si>
  <si>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7421 - Accounts Payable</t>
  </si>
  <si>
    <t>7461 - Accrued Payroll</t>
  </si>
  <si>
    <t>Total Accounts Payable</t>
  </si>
  <si>
    <t>Credit Cards</t>
  </si>
  <si>
    <t>7421 - Credit Cards</t>
  </si>
  <si>
    <t>Central Bill 0452</t>
  </si>
  <si>
    <t>Visa 7761 - Knapp</t>
  </si>
  <si>
    <t>Visa 8017 - Ghost</t>
  </si>
  <si>
    <t>Total 7421 - Credit Cards</t>
  </si>
  <si>
    <t>Total Credit Cards</t>
  </si>
  <si>
    <t>Other Current Liabilities</t>
  </si>
  <si>
    <t>7471 - Payroll Liabilities</t>
  </si>
  <si>
    <t>125 - Dental Insurance (pre-tax</t>
  </si>
  <si>
    <t>125 - Dental Insurance Comp</t>
  </si>
  <si>
    <t>125 - Health Insurance (pre-tax</t>
  </si>
  <si>
    <t>125 - Vision Insurance (pre-tax</t>
  </si>
  <si>
    <t>Aflac</t>
  </si>
  <si>
    <t>Colorado Unemployment</t>
  </si>
  <si>
    <t>Colorado Withholding</t>
  </si>
  <si>
    <t>Dental Ins - Companions</t>
  </si>
  <si>
    <t>Dental Ins - Company</t>
  </si>
  <si>
    <t>Federal Withholding</t>
  </si>
  <si>
    <t>Health Ins - Company</t>
  </si>
  <si>
    <t>Life Insurance - Company</t>
  </si>
  <si>
    <t>Medicare Company</t>
  </si>
  <si>
    <t>Medicare Employee</t>
  </si>
  <si>
    <t>PERA - Company</t>
  </si>
  <si>
    <t>PERA - Employees</t>
  </si>
  <si>
    <t>7471 - Payroll Liabilities - Other</t>
  </si>
  <si>
    <t>Total 7471 - Payroll Liabilities</t>
  </si>
  <si>
    <t>7499 - Sales Tax Payable</t>
  </si>
  <si>
    <t>Total Other Current Liabilities</t>
  </si>
  <si>
    <t>Total Current Liabilities</t>
  </si>
  <si>
    <t>Total Liabilities</t>
  </si>
  <si>
    <t>Equity</t>
  </si>
  <si>
    <t>6770 - General Fund</t>
  </si>
  <si>
    <t>6770 - Tabor Reserve Fund</t>
  </si>
  <si>
    <t>Total Equity</t>
  </si>
  <si>
    <t>TOTAL LIABILITIES &amp; EQUITY</t>
  </si>
  <si>
    <t>Debit</t>
  </si>
  <si>
    <t>Credit</t>
  </si>
  <si>
    <t>8101 - FSB Operating Account:After School Program</t>
  </si>
  <si>
    <t>8101 - FSB Operating Account:Expeditionary Fund</t>
  </si>
  <si>
    <t>8101 - FSB Operating Account:General Fund</t>
  </si>
  <si>
    <t>8101 - FSB Operating Account:Kindergarten Tuition</t>
  </si>
  <si>
    <t>8101 - FSB Operating Account:Payroll Reserve</t>
  </si>
  <si>
    <t>8101 - FSB Operating Account:PreK Tuition &amp; Supply Fees</t>
  </si>
  <si>
    <t>8101 - Sunflower Main Acct 428:After School Program</t>
  </si>
  <si>
    <t>8101 - Sunflower Main Acct 428:Expeditionary Fund</t>
  </si>
  <si>
    <t>8101 - Sunflower Main Acct 428:General Fund</t>
  </si>
  <si>
    <t>8101 - Sunflower Main Acct 428:Kindergarten</t>
  </si>
  <si>
    <t>8101 - Sunflower Main Acct 428:PreK Tuition &amp; Fees</t>
  </si>
  <si>
    <t>8101 - Sunflower MM 517:General Reserve</t>
  </si>
  <si>
    <t>8101 - Sunflower MM 517:Payroll Reserve</t>
  </si>
  <si>
    <t>8101 - Sunflower MM 517:Tabor Reserve</t>
  </si>
  <si>
    <t>7421 - Credit Cards:Central Bill 0452</t>
  </si>
  <si>
    <t>7421 - Credit Cards:Visa 7761 - Knapp</t>
  </si>
  <si>
    <t>7421 - Credit Cards:Visa 8017 - Ghost</t>
  </si>
  <si>
    <t>7471 - Payroll Liabilities:125 - Dental Insurance (pre-tax</t>
  </si>
  <si>
    <t>7471 - Payroll Liabilities:125 - Dental Insurance Comp</t>
  </si>
  <si>
    <t>7471 - Payroll Liabilities:125 - Health Insurance (pre-tax</t>
  </si>
  <si>
    <t>7471 - Payroll Liabilities:125 - Vision Insurance (pre-tax</t>
  </si>
  <si>
    <t>7471 - Payroll Liabilities:Aflac</t>
  </si>
  <si>
    <t>7471 - Payroll Liabilities:Colorado Unemployment</t>
  </si>
  <si>
    <t>7471 - Payroll Liabilities:Colorado Withholding</t>
  </si>
  <si>
    <t>7471 - Payroll Liabilities:Dental Ins - Companions</t>
  </si>
  <si>
    <t>7471 - Payroll Liabilities:Dental Ins - Company</t>
  </si>
  <si>
    <t>7471 - Payroll Liabilities:Federal Withholding</t>
  </si>
  <si>
    <t>7471 - Payroll Liabilities:Health Ins - Company</t>
  </si>
  <si>
    <t>7471 - Payroll Liabilities:Life Insurance - Company</t>
  </si>
  <si>
    <t>7471 - Payroll Liabilities:Medicare Company</t>
  </si>
  <si>
    <t>7471 - Payroll Liabilities:Medicare Employee</t>
  </si>
  <si>
    <t>7471 - Payroll Liabilities:PERA - Company</t>
  </si>
  <si>
    <t>7471 - Payroll Liabilities:PERA - Employees</t>
  </si>
  <si>
    <t>1000 - Local Sources:1510 - Interest &amp; Dividend Inc</t>
  </si>
  <si>
    <t>1000 - Local Sources:1700 - After School Program Fee</t>
  </si>
  <si>
    <t>1000 - Local Sources:1740 Student Fees</t>
  </si>
  <si>
    <t>1000 - Local Sources:1740 Student Fees:Pre K Supplies Fees</t>
  </si>
  <si>
    <t>1000 - Local Sources:1740 Student Fees:Projects &amp; Activities Income</t>
  </si>
  <si>
    <t>1000 - Local Sources:1790  Pupil Activity Revenue:Book Fair</t>
  </si>
  <si>
    <t>1000 - Local Sources:1790  Pupil Activity Revenue:Fund Raising</t>
  </si>
  <si>
    <t>1000 - Local Sources:1790  Pupil Activity Revenue:FUNd Run Fundraiser</t>
  </si>
  <si>
    <t>1000 - Local Sources:1790  Pupil Activity Revenue:Miscellaneous Income</t>
  </si>
  <si>
    <t>1000 - Local Sources:1790  Pupil Activity Revenue:Used School Shirts</t>
  </si>
  <si>
    <t>1000 - Local Sources:1800 - Tuition:1820 - Extended Kindergarten</t>
  </si>
  <si>
    <t>1000 - Local Sources:1800 - Tuition:1830 - Pre Kindergarten</t>
  </si>
  <si>
    <t>1000 - Local Sources:1920 - Contributions Income</t>
  </si>
  <si>
    <t>1000 - Local Sources:1920 - Contributions Income:Restricted Contributions</t>
  </si>
  <si>
    <t>1000 - Local Sources:1920 - Contributions Income:Unrestricted</t>
  </si>
  <si>
    <t>Capital Reserve Fund:22-3113 - Charter Capital  Inc</t>
  </si>
  <si>
    <t>11-0010 Elem Edu:0100-200 Elem Sub Pay</t>
  </si>
  <si>
    <t>11-0010 Elem Edu:0100-200 Teacher Bonus</t>
  </si>
  <si>
    <t>11-0010 Elem Edu:0100-200 Teachers Salaries</t>
  </si>
  <si>
    <t>11-0010 Elem Edu:0200-TA Benefits:0250 - Medical Insurance</t>
  </si>
  <si>
    <t>11-0010 Elem Edu:0200-Teacher Benefits:0230 - 200 PERA Contribution</t>
  </si>
  <si>
    <t>11-0010 Elem Edu:0200-Teacher Benefits:0251 - 200 Medical Insurance</t>
  </si>
  <si>
    <t>11-0010 Elem Edu:0513 Field Trips</t>
  </si>
  <si>
    <t>11-0010 Elem Edu:0610 Supplies:Classroom Expedition Supplies</t>
  </si>
  <si>
    <t>11-0010 Elem Edu:0610 Supplies:Classroom Library</t>
  </si>
  <si>
    <t>11-0010 Elem Edu:0610 Supplies:Classroom Supplies</t>
  </si>
  <si>
    <t>11-0010 Elem Edu:0610 Textbooks</t>
  </si>
  <si>
    <t>11-0010 Elem Edu:0730 Equip:Media &amp; Technology</t>
  </si>
  <si>
    <t>11-0010 Elem Edu:0733 - Furniture</t>
  </si>
  <si>
    <t>11-0020 MS Edu:0100-200 M.S. Sub Pay</t>
  </si>
  <si>
    <t>11-0020 MS Edu:0100-200 Teacher Bonus</t>
  </si>
  <si>
    <t>11-0020 MS Edu:0100-200 Teacher Salaries</t>
  </si>
  <si>
    <t>11-0020 MS Edu:0200-Teacher Benefits:0230 - 200 PERA Contribution</t>
  </si>
  <si>
    <t>11-0020 MS Edu:0200-Teacher Benefits:0251 - 200 Medical Insurance</t>
  </si>
  <si>
    <t>11-0020 MS Edu:0513 Field Trips</t>
  </si>
  <si>
    <t>11-0020 MS Edu:0610 Supplies:Classroom Expedition Supplies</t>
  </si>
  <si>
    <t>11-0020 MS Edu:0610 Supplies:Classroom Library</t>
  </si>
  <si>
    <t>11-0020 MS Edu:0610 Supplies:Classroom Supplies</t>
  </si>
  <si>
    <t>11-0020 MS Edu:0610 Textbooks</t>
  </si>
  <si>
    <t>11-0020 MS Edu:0730 Equipment</t>
  </si>
  <si>
    <t>11-0020 MS Edu:0730 Equipment:Media &amp; Technology</t>
  </si>
  <si>
    <t>11-0040 PreK Edu:0100-200 Teacher Bonus</t>
  </si>
  <si>
    <t>11-0040 PreK Edu:0100-200 Teacher Salaries</t>
  </si>
  <si>
    <t>11-0040 PreK Edu:0200-Teacher Benefits:0230 - 200 PERA Contribution</t>
  </si>
  <si>
    <t>11-0040 PreK Edu:0300 Purchased Services:Background Check/Fingerprinting</t>
  </si>
  <si>
    <t>11-0040 PreK Edu:0300 Purchased Services:Licenses</t>
  </si>
  <si>
    <t>11-0040 PreK Edu:0300 Purchased Services:Staff Development</t>
  </si>
  <si>
    <t>11-0040 PreK Edu:0610 Supplies:Classroom Supplies</t>
  </si>
  <si>
    <t>11-0060 Integ Educ:0100-200 Teacher Bonus</t>
  </si>
  <si>
    <t>11-0060 Integ Educ:0100-200 Teacher Salaries</t>
  </si>
  <si>
    <t>11-0060 Integ Educ:0100-411 TA Salaries</t>
  </si>
  <si>
    <t>11-0060 Integ Educ:0200-200 Teacher Benefits:0210 - 200 Life &amp; Disblty Ins.</t>
  </si>
  <si>
    <t>11-0060 Integ Educ:0200-200 Teacher Benefits:0221- 200  Medicare Taxes</t>
  </si>
  <si>
    <t>11-0060 Integ Educ:0200-200 Teacher Benefits:0230 - 200 PERA 9.5% AED</t>
  </si>
  <si>
    <t>11-0060 Integ Educ:0200-200 Teacher Benefits:0230 - 200 PERA Contribution</t>
  </si>
  <si>
    <t>11-0060 Integ Educ:0200-200 Teacher Benefits:0251 - 200 Medical Insurance</t>
  </si>
  <si>
    <t>11-0060 Integ Educ:0200-400 TA Benefits:0230 - 411 PERA Contribution</t>
  </si>
  <si>
    <t>11-0060 Integ Educ:0330 PurchServ</t>
  </si>
  <si>
    <t>11-0060 Integ Educ:0330 PurchServ:Buyback / Special Education</t>
  </si>
  <si>
    <t>11-0060 Integ Educ:0330 PurchServ:Other Services</t>
  </si>
  <si>
    <t>11-0060 Integ Educ:0442 Print&amp;Copy:Rental - copier equipment</t>
  </si>
  <si>
    <t>11-0060 Integ Educ:0610 Supplies:Art</t>
  </si>
  <si>
    <t>11-0060 Integ Educ:0610 Supplies:Computer Lab</t>
  </si>
  <si>
    <t>11-0060 Integ Educ:0610 Supplies:General Supplies</t>
  </si>
  <si>
    <t>11-0060 Integ Educ:0610 Supplies:Music/Drama</t>
  </si>
  <si>
    <t>11-0060 Integ Educ:0610 Supplies:Physical Education</t>
  </si>
  <si>
    <t>11-0060 Integ Educ:0610 Supplies:Testing</t>
  </si>
  <si>
    <t>11-0060 Integ Educ:0730 Equipment:Media &amp; Technology</t>
  </si>
  <si>
    <t>11-0060 Integ Educ:0900 Stdt Activity Fund Exp:Book Fair</t>
  </si>
  <si>
    <t>11-0060 Integ Educ:0900 Stdt Activity Fund Exp:Fund Raising Expenses</t>
  </si>
  <si>
    <t>11-0060 Integ Educ:0900 Stdt Activity Fund Exp:Gifts to School</t>
  </si>
  <si>
    <t>11-0060 Integ Educ:0900 Stdt Activity Fund Exp:Paid Sales Tax</t>
  </si>
  <si>
    <t>11-0060 Integ Educ:0900 Stdt Activity Fund Exp:PTO Expense</t>
  </si>
  <si>
    <t>11-0060 Integ Educ:0900 Stdt Activity Fund Exp:Yearbook</t>
  </si>
  <si>
    <t>11-2100 Student Support Svcs:11-2110 Lunch Room:0100-320 - Lunch Room Monitor</t>
  </si>
  <si>
    <t>11-2100 Student Support Svcs:11-2110 Lunch Room:0200-230 PERA</t>
  </si>
  <si>
    <t>11-2100 Student Support Svcs:11-2134 Nursing Svcs:0320 - Nursing Contract</t>
  </si>
  <si>
    <t>11-2200 Support Program:11-2213 - Staff Dev.</t>
  </si>
  <si>
    <t>11-2200 Support Program:11-2213 - Staff Dev.:0321 - Conferences</t>
  </si>
  <si>
    <t>11-2200 Support Program:11-2213 - Staff Dev.:0321 - Conferences:Conference Fees</t>
  </si>
  <si>
    <t>11-2200 Support Program:11-2213 - Staff Dev.:0321 - Conferences:Travel</t>
  </si>
  <si>
    <t>11-2200 Support Program:11-2213 - Staff Dev.:0322 -  Purchased Services</t>
  </si>
  <si>
    <t>11-2200 Support Program:11-2213 - Staff Dev.:0610 - Supplies</t>
  </si>
  <si>
    <t>11-2300 GenAdmin:11-2315 Legal Svcs</t>
  </si>
  <si>
    <t>11-2300 GenAdmin:11-2315 Legal Svcs:0330 -  Legal Services</t>
  </si>
  <si>
    <t>11-2300 GenAdmin:11-2317 - 0332 Audit Svcs</t>
  </si>
  <si>
    <t>11-2300 GenAdmin:11-2390 Other Support Svcs:0580 Conference</t>
  </si>
  <si>
    <t>11-2410 BuildAdmin:0100-100 Administration - Bonus</t>
  </si>
  <si>
    <t>11-2410 BuildAdmin:0100-100 Administrator</t>
  </si>
  <si>
    <t>11-2410 BuildAdmin:0100-500 Clerical Bonus</t>
  </si>
  <si>
    <t>11-2410 BuildAdmin:0100-500 Clerical Salaries</t>
  </si>
  <si>
    <t>11-2410 BuildAdmin:0120-500 Secretary Sub Salary</t>
  </si>
  <si>
    <t>11-2410 BuildAdmin:0200-0230 PERA  9.5% AED</t>
  </si>
  <si>
    <t>11-2410 BuildAdmin:0200-100 Admin Benefits:0230 - PERA Contribution</t>
  </si>
  <si>
    <t>11-2410 BuildAdmin:0200-100 Admin Benefits:0251 - Medical Insurance</t>
  </si>
  <si>
    <t>11-2410 BuildAdmin:0200-500 Clerical Benefits:0230 - PERA Contribution</t>
  </si>
  <si>
    <t>11-2410 BuildAdmin:0339 Background Checks</t>
  </si>
  <si>
    <t>11-2410 BuildAdmin:0390 MiscPurchServ:0300 - Licenses and Permits</t>
  </si>
  <si>
    <t>11-2410 BuildAdmin:0390 MiscPurchServ:0330 - Buyback - Central Admin</t>
  </si>
  <si>
    <t>11-2410 BuildAdmin:0390 MiscPurchServ:0330 - Infinite Campus</t>
  </si>
  <si>
    <t>11-2410 BuildAdmin:0500 MiscPurchServ</t>
  </si>
  <si>
    <t>11-2410 BuildAdmin:0500 MiscPurchServ:0531 Phone/Fax</t>
  </si>
  <si>
    <t>11-2410 BuildAdmin:0500 MiscPurchServ:0533 Postage</t>
  </si>
  <si>
    <t>11-2410 BuildAdmin:0500 MiscPurchServ:Copier Maintenance</t>
  </si>
  <si>
    <t>11-2410 BuildAdmin:0500 MiscPurchServ:Staff Recruiting</t>
  </si>
  <si>
    <t>11-2410 BuildAdmin:0500 MiscPurchServ:Staff/Student/Voltr Spt</t>
  </si>
  <si>
    <t>11-2410 BuildAdmin:0610 Supplies:General</t>
  </si>
  <si>
    <t>11-2410 BuildAdmin:0610 Supplies:Office</t>
  </si>
  <si>
    <t>11-2410 BuildAdmin:0610 Supplies:Printing &amp; Copy supplies</t>
  </si>
  <si>
    <t>11-2410 BuildAdmin:0650 Media&amp;Tech:Software</t>
  </si>
  <si>
    <t>11-2410 BuildAdmin:0730 Equip:Media &amp; Technology</t>
  </si>
  <si>
    <t>11-2410 BuildAdmin:0810 Dues &amp; Fees</t>
  </si>
  <si>
    <t>11-2500 Financial Admin:2510 Business/Fiscal Svcs</t>
  </si>
  <si>
    <t>11-2500 Financial Admin:2510 Business/Fiscal Svcs:0313 - Finance Charges</t>
  </si>
  <si>
    <t>11-2500 Financial Admin:2510 Business/Fiscal Svcs:0340 - Bank Fees</t>
  </si>
  <si>
    <t>11-2500 Financial Admin:2510 Business/Fiscal Svcs:0340 - Bond Related Fees</t>
  </si>
  <si>
    <t>11-2500 Financial Admin:2516 - 0339 Accounting</t>
  </si>
  <si>
    <t>11-2600 Plant Maint:2620 Operating Building Svcs:0100-423 Custodian - Bonus</t>
  </si>
  <si>
    <t>11-2600 Plant Maint:2620 Operating Building Svcs:0100-423 Custodian Salary</t>
  </si>
  <si>
    <t>11-2600 Plant Maint:2620 Operating Building Svcs:0200-423 Employee Benefits:0230 - PERA Contribution</t>
  </si>
  <si>
    <t>11-2600 Plant Maint:2620 Operating Building Svcs:0300 Purch Services</t>
  </si>
  <si>
    <t>11-2600 Plant Maint:2620 Operating Building Svcs:0430 Building Lease</t>
  </si>
  <si>
    <t>11-2600 Plant Maint:2620 Operating Building Svcs:0610 Supplies:Bathroom Supplies</t>
  </si>
  <si>
    <t>11-2600 Plant Maint:2620 Operating Building Svcs:0610 Supplies:Building &amp; Grounds Supplies</t>
  </si>
  <si>
    <t>11-2600 Plant Maint:2620 Operating Building Svcs:0730 Equipment</t>
  </si>
  <si>
    <t>11-2600 Plant Maint:2620 Utilities:0411 Water &amp; Sewer</t>
  </si>
  <si>
    <t>11-2600 Plant Maint:2620 Utilities:0421 Trash Disposal</t>
  </si>
  <si>
    <t>11-2600 Plant Maint:2620 Utilities:0621 Natural Gas</t>
  </si>
  <si>
    <t>11-2600 Plant Maint:2620 Utilities:0622 Electric</t>
  </si>
  <si>
    <t>11-2800 Central Svcs:11-2832 - 0300 Staff Recruiting</t>
  </si>
  <si>
    <t>11-2800 Central Svcs:11-2850:0520 Colorado Unemployment</t>
  </si>
  <si>
    <t>11-2800 Central Svcs:11-2850:0520 Liability Insurance</t>
  </si>
  <si>
    <t>11-2800 Central Svcs:11-2850:0520 Workers Comp Insurance</t>
  </si>
  <si>
    <t>11-3100 Food Services Operation:Supplies</t>
  </si>
  <si>
    <t>11-3310 After School Program:0100-200 Day Care Payroll</t>
  </si>
  <si>
    <t>11-3310 After School Program:0200-500 PERA</t>
  </si>
  <si>
    <t>11-3310 After School Program:0610 Supplies</t>
  </si>
  <si>
    <t>TOTAL</t>
  </si>
  <si>
    <t>52-8111-002 Investment Accounts:UMB - 2015 Principal Fund</t>
  </si>
  <si>
    <t>52-8111-002 Investment Accounts:UMB -2015 Interest Fund</t>
  </si>
  <si>
    <t>52-8111-002 Investment Accounts:UMB -2015 Issuance Exp Fund</t>
  </si>
  <si>
    <t>52-8231 Buildings &amp; Improvement:Depreciated:Antlers Ridge Drive Property</t>
  </si>
  <si>
    <t>52-8231 Buildings &amp; Improvement:Depreciated:Furniture &amp; Equipment</t>
  </si>
  <si>
    <t>52-8231 Buildings &amp; Improvement:Depreciated:Furniture &amp; Equipment Deprec.</t>
  </si>
  <si>
    <t>52-8231 Buildings &amp; Improvement:Depreciated:Land Improvement</t>
  </si>
  <si>
    <t>52-8231 Buildings &amp; Improvement:Depreciated:Property Accumulated Deprec</t>
  </si>
  <si>
    <t>52-8231 Buildings &amp; Improvement:Not Depreciated:Land - Antlers Ridge Drive</t>
  </si>
  <si>
    <t>52-8231 Buildings &amp; Improvement:Not Depreciated:Land - Water Rights</t>
  </si>
  <si>
    <t>52-8231 Buildings &amp; Improvement:Not Depreciated:Land Improvements</t>
  </si>
  <si>
    <t>Loss on Debt Refunding</t>
  </si>
  <si>
    <t>Loss on Debt Refunding:Accum Amortization of Loss</t>
  </si>
  <si>
    <t>52-7521 Accrued Payables:Accrued Interest Payable</t>
  </si>
  <si>
    <t>52-7521 Accrued Payables:Accrued Principal Payable</t>
  </si>
  <si>
    <t>52-7521 UMB Bonds</t>
  </si>
  <si>
    <t>52-6770 Retained Earnings</t>
  </si>
  <si>
    <t>Opening Balance Equity</t>
  </si>
  <si>
    <t>42-1510 Interest on Investments</t>
  </si>
  <si>
    <t>52-1910 Lease Revenue</t>
  </si>
  <si>
    <t>Debt Service:52-5100-0831 Interest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</si>
</sst>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1" fillId="0" borderId="4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4" fontId="2" fillId="0" borderId="5" xfId="0" applyNumberFormat="1" applyFont="1" applyBorder="1"/>
    <xf numFmtId="165" fontId="2" fillId="0" borderId="5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Continuous"/>
    </xf>
    <xf numFmtId="49" fontId="0" fillId="0" borderId="6" xfId="0" applyNumberFormat="1" applyBorder="1" applyAlignment="1">
      <alignment horizontal="centerContinuous"/>
    </xf>
    <xf numFmtId="49" fontId="2" fillId="0" borderId="0" xfId="0" applyNumberFormat="1" applyFont="1"/>
    <xf numFmtId="49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83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K8" sqref="K8"/>
    </sheetView>
  </sheetViews>
  <sheetFormatPr defaultRowHeight="15" x14ac:dyDescent="0.25"/>
  <cols>
    <col min="1" max="5" width="3" style="17" customWidth="1"/>
    <col min="6" max="6" width="29.28515625" style="17" customWidth="1"/>
    <col min="7" max="7" width="10.5703125" style="18" bestFit="1" customWidth="1"/>
  </cols>
  <sheetData>
    <row r="1" spans="1:7" s="16" customFormat="1" ht="15.75" thickBot="1" x14ac:dyDescent="0.3">
      <c r="A1" s="14"/>
      <c r="B1" s="14"/>
      <c r="C1" s="14"/>
      <c r="D1" s="14"/>
      <c r="E1" s="14"/>
      <c r="F1" s="14"/>
      <c r="G1" s="21" t="s">
        <v>267</v>
      </c>
    </row>
    <row r="2" spans="1:7" ht="15.75" thickTop="1" x14ac:dyDescent="0.25">
      <c r="A2" s="1" t="s">
        <v>268</v>
      </c>
      <c r="B2" s="1"/>
      <c r="C2" s="1"/>
      <c r="D2" s="1"/>
      <c r="E2" s="1"/>
      <c r="F2" s="1"/>
      <c r="G2" s="3"/>
    </row>
    <row r="3" spans="1:7" x14ac:dyDescent="0.25">
      <c r="A3" s="1"/>
      <c r="B3" s="1" t="s">
        <v>269</v>
      </c>
      <c r="C3" s="1"/>
      <c r="D3" s="1"/>
      <c r="E3" s="1"/>
      <c r="F3" s="1"/>
      <c r="G3" s="3"/>
    </row>
    <row r="4" spans="1:7" x14ac:dyDescent="0.25">
      <c r="A4" s="1"/>
      <c r="B4" s="1"/>
      <c r="C4" s="1" t="s">
        <v>270</v>
      </c>
      <c r="D4" s="1"/>
      <c r="E4" s="1"/>
      <c r="F4" s="1"/>
      <c r="G4" s="3"/>
    </row>
    <row r="5" spans="1:7" x14ac:dyDescent="0.25">
      <c r="A5" s="1"/>
      <c r="B5" s="1"/>
      <c r="C5" s="1"/>
      <c r="D5" s="1" t="s">
        <v>271</v>
      </c>
      <c r="E5" s="1"/>
      <c r="F5" s="1"/>
      <c r="G5" s="3"/>
    </row>
    <row r="6" spans="1:7" x14ac:dyDescent="0.25">
      <c r="A6" s="1"/>
      <c r="B6" s="1"/>
      <c r="C6" s="1"/>
      <c r="D6" s="1"/>
      <c r="E6" s="1" t="s">
        <v>272</v>
      </c>
      <c r="F6" s="1"/>
      <c r="G6" s="3">
        <v>27852.75</v>
      </c>
    </row>
    <row r="7" spans="1:7" x14ac:dyDescent="0.25">
      <c r="A7" s="1"/>
      <c r="B7" s="1"/>
      <c r="C7" s="1"/>
      <c r="D7" s="1"/>
      <c r="E7" s="1" t="s">
        <v>273</v>
      </c>
      <c r="F7" s="1"/>
      <c r="G7" s="3">
        <v>15352.45</v>
      </c>
    </row>
    <row r="8" spans="1:7" x14ac:dyDescent="0.25">
      <c r="A8" s="1"/>
      <c r="B8" s="1"/>
      <c r="C8" s="1"/>
      <c r="D8" s="1"/>
      <c r="E8" s="1" t="s">
        <v>274</v>
      </c>
      <c r="F8" s="1"/>
      <c r="G8" s="3">
        <v>2062941.65</v>
      </c>
    </row>
    <row r="9" spans="1:7" x14ac:dyDescent="0.25">
      <c r="A9" s="1"/>
      <c r="B9" s="1"/>
      <c r="C9" s="1"/>
      <c r="D9" s="1"/>
      <c r="E9" s="1" t="s">
        <v>275</v>
      </c>
      <c r="F9" s="1"/>
      <c r="G9" s="3">
        <v>34858.9</v>
      </c>
    </row>
    <row r="10" spans="1:7" x14ac:dyDescent="0.25">
      <c r="A10" s="1"/>
      <c r="B10" s="1"/>
      <c r="C10" s="1"/>
      <c r="D10" s="1"/>
      <c r="E10" s="1" t="s">
        <v>276</v>
      </c>
      <c r="F10" s="1"/>
      <c r="G10" s="3">
        <v>-1236547.8400000001</v>
      </c>
    </row>
    <row r="11" spans="1:7" x14ac:dyDescent="0.25">
      <c r="A11" s="1"/>
      <c r="B11" s="1"/>
      <c r="C11" s="1"/>
      <c r="D11" s="1"/>
      <c r="E11" s="1" t="s">
        <v>277</v>
      </c>
      <c r="F11" s="1"/>
      <c r="G11" s="3">
        <v>60418.45</v>
      </c>
    </row>
    <row r="12" spans="1:7" ht="15.75" thickBot="1" x14ac:dyDescent="0.3">
      <c r="A12" s="1"/>
      <c r="B12" s="1"/>
      <c r="C12" s="1"/>
      <c r="D12" s="1"/>
      <c r="E12" s="1" t="s">
        <v>278</v>
      </c>
      <c r="F12" s="1"/>
      <c r="G12" s="19">
        <v>88073.65</v>
      </c>
    </row>
    <row r="13" spans="1:7" x14ac:dyDescent="0.25">
      <c r="A13" s="1"/>
      <c r="B13" s="1"/>
      <c r="C13" s="1"/>
      <c r="D13" s="1" t="s">
        <v>279</v>
      </c>
      <c r="E13" s="1"/>
      <c r="F13" s="1"/>
      <c r="G13" s="3">
        <f>ROUND(SUM(G5:G12),5)</f>
        <v>1052950.01</v>
      </c>
    </row>
    <row r="14" spans="1:7" x14ac:dyDescent="0.25">
      <c r="A14" s="1"/>
      <c r="B14" s="1"/>
      <c r="C14" s="1"/>
      <c r="D14" s="1" t="s">
        <v>280</v>
      </c>
      <c r="E14" s="1"/>
      <c r="F14" s="1"/>
      <c r="G14" s="3">
        <v>2000</v>
      </c>
    </row>
    <row r="15" spans="1:7" x14ac:dyDescent="0.25">
      <c r="A15" s="1"/>
      <c r="B15" s="1"/>
      <c r="C15" s="1"/>
      <c r="D15" s="1" t="s">
        <v>281</v>
      </c>
      <c r="E15" s="1"/>
      <c r="F15" s="1"/>
      <c r="G15" s="3"/>
    </row>
    <row r="16" spans="1:7" x14ac:dyDescent="0.25">
      <c r="A16" s="1"/>
      <c r="B16" s="1"/>
      <c r="C16" s="1"/>
      <c r="D16" s="1"/>
      <c r="E16" s="1" t="s">
        <v>272</v>
      </c>
      <c r="F16" s="1"/>
      <c r="G16" s="3">
        <v>916</v>
      </c>
    </row>
    <row r="17" spans="1:7" x14ac:dyDescent="0.25">
      <c r="A17" s="1"/>
      <c r="B17" s="1"/>
      <c r="C17" s="1"/>
      <c r="D17" s="1"/>
      <c r="E17" s="1" t="s">
        <v>273</v>
      </c>
      <c r="F17" s="1"/>
      <c r="G17" s="3">
        <v>5729.45</v>
      </c>
    </row>
    <row r="18" spans="1:7" x14ac:dyDescent="0.25">
      <c r="A18" s="1"/>
      <c r="B18" s="1"/>
      <c r="C18" s="1"/>
      <c r="D18" s="1"/>
      <c r="E18" s="1" t="s">
        <v>274</v>
      </c>
      <c r="F18" s="1"/>
      <c r="G18" s="3">
        <v>553077.03</v>
      </c>
    </row>
    <row r="19" spans="1:7" x14ac:dyDescent="0.25">
      <c r="A19" s="1"/>
      <c r="B19" s="1"/>
      <c r="C19" s="1"/>
      <c r="D19" s="1"/>
      <c r="E19" s="1" t="s">
        <v>282</v>
      </c>
      <c r="F19" s="1"/>
      <c r="G19" s="3">
        <v>2260.11</v>
      </c>
    </row>
    <row r="20" spans="1:7" x14ac:dyDescent="0.25">
      <c r="A20" s="1"/>
      <c r="B20" s="1"/>
      <c r="C20" s="1"/>
      <c r="D20" s="1"/>
      <c r="E20" s="1" t="s">
        <v>283</v>
      </c>
      <c r="F20" s="1"/>
      <c r="G20" s="3">
        <v>3516.85</v>
      </c>
    </row>
    <row r="21" spans="1:7" ht="15.75" thickBot="1" x14ac:dyDescent="0.3">
      <c r="A21" s="1"/>
      <c r="B21" s="1"/>
      <c r="C21" s="1"/>
      <c r="D21" s="1"/>
      <c r="E21" s="1" t="s">
        <v>284</v>
      </c>
      <c r="F21" s="1"/>
      <c r="G21" s="19">
        <v>13368.92</v>
      </c>
    </row>
    <row r="22" spans="1:7" x14ac:dyDescent="0.25">
      <c r="A22" s="1"/>
      <c r="B22" s="1"/>
      <c r="C22" s="1"/>
      <c r="D22" s="1" t="s">
        <v>285</v>
      </c>
      <c r="E22" s="1"/>
      <c r="F22" s="1"/>
      <c r="G22" s="3">
        <f>ROUND(SUM(G15:G21),5)</f>
        <v>578868.36</v>
      </c>
    </row>
    <row r="23" spans="1:7" x14ac:dyDescent="0.25">
      <c r="A23" s="1"/>
      <c r="B23" s="1"/>
      <c r="C23" s="1"/>
      <c r="D23" s="1" t="s">
        <v>286</v>
      </c>
      <c r="E23" s="1"/>
      <c r="F23" s="1"/>
      <c r="G23" s="3"/>
    </row>
    <row r="24" spans="1:7" x14ac:dyDescent="0.25">
      <c r="A24" s="1"/>
      <c r="B24" s="1"/>
      <c r="C24" s="1"/>
      <c r="D24" s="1"/>
      <c r="E24" s="1" t="s">
        <v>287</v>
      </c>
      <c r="F24" s="1"/>
      <c r="G24" s="3">
        <v>689774.56</v>
      </c>
    </row>
    <row r="25" spans="1:7" x14ac:dyDescent="0.25">
      <c r="A25" s="1"/>
      <c r="B25" s="1"/>
      <c r="C25" s="1"/>
      <c r="D25" s="1"/>
      <c r="E25" s="1" t="s">
        <v>276</v>
      </c>
      <c r="F25" s="1"/>
      <c r="G25" s="3">
        <v>140000</v>
      </c>
    </row>
    <row r="26" spans="1:7" x14ac:dyDescent="0.25">
      <c r="A26" s="1"/>
      <c r="B26" s="1"/>
      <c r="C26" s="1"/>
      <c r="D26" s="1"/>
      <c r="E26" s="1" t="s">
        <v>288</v>
      </c>
      <c r="F26" s="1"/>
      <c r="G26" s="3">
        <v>94000</v>
      </c>
    </row>
    <row r="27" spans="1:7" ht="15.75" thickBot="1" x14ac:dyDescent="0.3">
      <c r="A27" s="1"/>
      <c r="B27" s="1"/>
      <c r="C27" s="1"/>
      <c r="D27" s="1"/>
      <c r="E27" s="1" t="s">
        <v>289</v>
      </c>
      <c r="F27" s="1"/>
      <c r="G27" s="19">
        <v>2775.12</v>
      </c>
    </row>
    <row r="28" spans="1:7" x14ac:dyDescent="0.25">
      <c r="A28" s="1"/>
      <c r="B28" s="1"/>
      <c r="C28" s="1"/>
      <c r="D28" s="1" t="s">
        <v>290</v>
      </c>
      <c r="E28" s="1"/>
      <c r="F28" s="1"/>
      <c r="G28" s="3">
        <f>ROUND(SUM(G23:G27),5)</f>
        <v>926549.68</v>
      </c>
    </row>
    <row r="29" spans="1:7" ht="15.75" thickBot="1" x14ac:dyDescent="0.3">
      <c r="A29" s="1"/>
      <c r="B29" s="1"/>
      <c r="C29" s="1"/>
      <c r="D29" s="1" t="s">
        <v>291</v>
      </c>
      <c r="E29" s="1"/>
      <c r="F29" s="1"/>
      <c r="G29" s="19">
        <v>7551.42</v>
      </c>
    </row>
    <row r="30" spans="1:7" x14ac:dyDescent="0.25">
      <c r="A30" s="1"/>
      <c r="B30" s="1"/>
      <c r="C30" s="1" t="s">
        <v>292</v>
      </c>
      <c r="D30" s="1"/>
      <c r="E30" s="1"/>
      <c r="F30" s="1"/>
      <c r="G30" s="3">
        <f>ROUND(G4+SUM(G13:G14)+G22+SUM(G28:G29),5)</f>
        <v>2567919.4700000002</v>
      </c>
    </row>
    <row r="31" spans="1:7" x14ac:dyDescent="0.25">
      <c r="A31" s="1"/>
      <c r="B31" s="1"/>
      <c r="C31" s="1" t="s">
        <v>293</v>
      </c>
      <c r="D31" s="1"/>
      <c r="E31" s="1"/>
      <c r="F31" s="1"/>
      <c r="G31" s="3"/>
    </row>
    <row r="32" spans="1:7" ht="15.75" thickBot="1" x14ac:dyDescent="0.3">
      <c r="A32" s="1"/>
      <c r="B32" s="1"/>
      <c r="C32" s="1"/>
      <c r="D32" s="1" t="s">
        <v>294</v>
      </c>
      <c r="E32" s="1"/>
      <c r="F32" s="1"/>
      <c r="G32" s="19">
        <v>20721.54</v>
      </c>
    </row>
    <row r="33" spans="1:7" x14ac:dyDescent="0.25">
      <c r="A33" s="1"/>
      <c r="B33" s="1"/>
      <c r="C33" s="1" t="s">
        <v>295</v>
      </c>
      <c r="D33" s="1"/>
      <c r="E33" s="1"/>
      <c r="F33" s="1"/>
      <c r="G33" s="3">
        <f>ROUND(SUM(G31:G32),5)</f>
        <v>20721.54</v>
      </c>
    </row>
    <row r="34" spans="1:7" x14ac:dyDescent="0.25">
      <c r="A34" s="1"/>
      <c r="B34" s="1"/>
      <c r="C34" s="1" t="s">
        <v>296</v>
      </c>
      <c r="D34" s="1"/>
      <c r="E34" s="1"/>
      <c r="F34" s="1"/>
      <c r="G34" s="3"/>
    </row>
    <row r="35" spans="1:7" ht="15.75" thickBot="1" x14ac:dyDescent="0.3">
      <c r="A35" s="1"/>
      <c r="B35" s="1"/>
      <c r="C35" s="1"/>
      <c r="D35" s="1" t="s">
        <v>297</v>
      </c>
      <c r="E35" s="1"/>
      <c r="F35" s="1"/>
      <c r="G35" s="5">
        <v>6043</v>
      </c>
    </row>
    <row r="36" spans="1:7" ht="15.75" thickBot="1" x14ac:dyDescent="0.3">
      <c r="A36" s="1"/>
      <c r="B36" s="1"/>
      <c r="C36" s="1" t="s">
        <v>298</v>
      </c>
      <c r="D36" s="1"/>
      <c r="E36" s="1"/>
      <c r="F36" s="1"/>
      <c r="G36" s="9">
        <f>ROUND(SUM(G34:G35),5)</f>
        <v>6043</v>
      </c>
    </row>
    <row r="37" spans="1:7" ht="15.75" thickBot="1" x14ac:dyDescent="0.3">
      <c r="A37" s="1"/>
      <c r="B37" s="1" t="s">
        <v>299</v>
      </c>
      <c r="C37" s="1"/>
      <c r="D37" s="1"/>
      <c r="E37" s="1"/>
      <c r="F37" s="1"/>
      <c r="G37" s="9">
        <f>ROUND(G3+G30+G33+G36,5)</f>
        <v>2594684.0099999998</v>
      </c>
    </row>
    <row r="38" spans="1:7" s="13" customFormat="1" ht="15.75" customHeight="1" thickBot="1" x14ac:dyDescent="0.25">
      <c r="A38" s="1" t="s">
        <v>300</v>
      </c>
      <c r="B38" s="1"/>
      <c r="C38" s="1"/>
      <c r="D38" s="1"/>
      <c r="E38" s="1"/>
      <c r="F38" s="1"/>
      <c r="G38" s="11">
        <f>ROUND(G2+G37,5)</f>
        <v>2594684.0099999998</v>
      </c>
    </row>
    <row r="39" spans="1:7" ht="15.75" thickTop="1" x14ac:dyDescent="0.25">
      <c r="A39" s="1" t="s">
        <v>301</v>
      </c>
      <c r="B39" s="1"/>
      <c r="C39" s="1"/>
      <c r="D39" s="1"/>
      <c r="E39" s="1"/>
      <c r="F39" s="1"/>
      <c r="G39" s="3"/>
    </row>
    <row r="40" spans="1:7" x14ac:dyDescent="0.25">
      <c r="A40" s="1"/>
      <c r="B40" s="1" t="s">
        <v>302</v>
      </c>
      <c r="C40" s="1"/>
      <c r="D40" s="1"/>
      <c r="E40" s="1"/>
      <c r="F40" s="1"/>
      <c r="G40" s="3"/>
    </row>
    <row r="41" spans="1:7" x14ac:dyDescent="0.25">
      <c r="A41" s="1"/>
      <c r="B41" s="1"/>
      <c r="C41" s="1" t="s">
        <v>303</v>
      </c>
      <c r="D41" s="1"/>
      <c r="E41" s="1"/>
      <c r="F41" s="1"/>
      <c r="G41" s="3"/>
    </row>
    <row r="42" spans="1:7" x14ac:dyDescent="0.25">
      <c r="A42" s="1"/>
      <c r="B42" s="1"/>
      <c r="C42" s="1"/>
      <c r="D42" s="1" t="s">
        <v>304</v>
      </c>
      <c r="E42" s="1"/>
      <c r="F42" s="1"/>
      <c r="G42" s="3"/>
    </row>
    <row r="43" spans="1:7" x14ac:dyDescent="0.25">
      <c r="A43" s="1"/>
      <c r="B43" s="1"/>
      <c r="C43" s="1"/>
      <c r="D43" s="1"/>
      <c r="E43" s="1" t="s">
        <v>305</v>
      </c>
      <c r="F43" s="1"/>
      <c r="G43" s="3">
        <v>15315.54</v>
      </c>
    </row>
    <row r="44" spans="1:7" ht="15.75" thickBot="1" x14ac:dyDescent="0.3">
      <c r="A44" s="1"/>
      <c r="B44" s="1"/>
      <c r="C44" s="1"/>
      <c r="D44" s="1"/>
      <c r="E44" s="1" t="s">
        <v>306</v>
      </c>
      <c r="F44" s="1"/>
      <c r="G44" s="19">
        <v>138267.10999999999</v>
      </c>
    </row>
    <row r="45" spans="1:7" x14ac:dyDescent="0.25">
      <c r="A45" s="1"/>
      <c r="B45" s="1"/>
      <c r="C45" s="1"/>
      <c r="D45" s="1" t="s">
        <v>307</v>
      </c>
      <c r="E45" s="1"/>
      <c r="F45" s="1"/>
      <c r="G45" s="3">
        <f>ROUND(SUM(G42:G44),5)</f>
        <v>153582.65</v>
      </c>
    </row>
    <row r="46" spans="1:7" x14ac:dyDescent="0.25">
      <c r="A46" s="1"/>
      <c r="B46" s="1"/>
      <c r="C46" s="1"/>
      <c r="D46" s="1" t="s">
        <v>308</v>
      </c>
      <c r="E46" s="1"/>
      <c r="F46" s="1"/>
      <c r="G46" s="3"/>
    </row>
    <row r="47" spans="1:7" x14ac:dyDescent="0.25">
      <c r="A47" s="1"/>
      <c r="B47" s="1"/>
      <c r="C47" s="1"/>
      <c r="D47" s="1"/>
      <c r="E47" s="1" t="s">
        <v>309</v>
      </c>
      <c r="F47" s="1"/>
      <c r="G47" s="3"/>
    </row>
    <row r="48" spans="1:7" x14ac:dyDescent="0.25">
      <c r="A48" s="1"/>
      <c r="B48" s="1"/>
      <c r="C48" s="1"/>
      <c r="D48" s="1"/>
      <c r="E48" s="1"/>
      <c r="F48" s="1" t="s">
        <v>310</v>
      </c>
      <c r="G48" s="3">
        <v>1054.92</v>
      </c>
    </row>
    <row r="49" spans="1:7" x14ac:dyDescent="0.25">
      <c r="A49" s="1"/>
      <c r="B49" s="1"/>
      <c r="C49" s="1"/>
      <c r="D49" s="1"/>
      <c r="E49" s="1"/>
      <c r="F49" s="1" t="s">
        <v>311</v>
      </c>
      <c r="G49" s="3">
        <v>1094.67</v>
      </c>
    </row>
    <row r="50" spans="1:7" ht="15.75" thickBot="1" x14ac:dyDescent="0.3">
      <c r="A50" s="1"/>
      <c r="B50" s="1"/>
      <c r="C50" s="1"/>
      <c r="D50" s="1"/>
      <c r="E50" s="1"/>
      <c r="F50" s="1" t="s">
        <v>312</v>
      </c>
      <c r="G50" s="5">
        <v>1378.99</v>
      </c>
    </row>
    <row r="51" spans="1:7" ht="15.75" thickBot="1" x14ac:dyDescent="0.3">
      <c r="A51" s="1"/>
      <c r="B51" s="1"/>
      <c r="C51" s="1"/>
      <c r="D51" s="1"/>
      <c r="E51" s="1" t="s">
        <v>313</v>
      </c>
      <c r="F51" s="1"/>
      <c r="G51" s="7">
        <f>ROUND(SUM(G47:G50),5)</f>
        <v>3528.58</v>
      </c>
    </row>
    <row r="52" spans="1:7" x14ac:dyDescent="0.25">
      <c r="A52" s="1"/>
      <c r="B52" s="1"/>
      <c r="C52" s="1"/>
      <c r="D52" s="1" t="s">
        <v>314</v>
      </c>
      <c r="E52" s="1"/>
      <c r="F52" s="1"/>
      <c r="G52" s="3">
        <f>ROUND(G46+G51,5)</f>
        <v>3528.58</v>
      </c>
    </row>
    <row r="53" spans="1:7" x14ac:dyDescent="0.25">
      <c r="A53" s="1"/>
      <c r="B53" s="1"/>
      <c r="C53" s="1"/>
      <c r="D53" s="1" t="s">
        <v>315</v>
      </c>
      <c r="E53" s="1"/>
      <c r="F53" s="1"/>
      <c r="G53" s="3"/>
    </row>
    <row r="54" spans="1:7" x14ac:dyDescent="0.25">
      <c r="A54" s="1"/>
      <c r="B54" s="1"/>
      <c r="C54" s="1"/>
      <c r="D54" s="1"/>
      <c r="E54" s="1" t="s">
        <v>316</v>
      </c>
      <c r="F54" s="1"/>
      <c r="G54" s="3"/>
    </row>
    <row r="55" spans="1:7" x14ac:dyDescent="0.25">
      <c r="A55" s="1"/>
      <c r="B55" s="1"/>
      <c r="C55" s="1"/>
      <c r="D55" s="1"/>
      <c r="E55" s="1"/>
      <c r="F55" s="1" t="s">
        <v>317</v>
      </c>
      <c r="G55" s="3">
        <v>-315.95</v>
      </c>
    </row>
    <row r="56" spans="1:7" x14ac:dyDescent="0.25">
      <c r="A56" s="1"/>
      <c r="B56" s="1"/>
      <c r="C56" s="1"/>
      <c r="D56" s="1"/>
      <c r="E56" s="1"/>
      <c r="F56" s="1" t="s">
        <v>318</v>
      </c>
      <c r="G56" s="3">
        <v>759.06</v>
      </c>
    </row>
    <row r="57" spans="1:7" x14ac:dyDescent="0.25">
      <c r="A57" s="1"/>
      <c r="B57" s="1"/>
      <c r="C57" s="1"/>
      <c r="D57" s="1"/>
      <c r="E57" s="1"/>
      <c r="F57" s="1" t="s">
        <v>319</v>
      </c>
      <c r="G57" s="3">
        <v>-4332.8100000000004</v>
      </c>
    </row>
    <row r="58" spans="1:7" x14ac:dyDescent="0.25">
      <c r="A58" s="1"/>
      <c r="B58" s="1"/>
      <c r="C58" s="1"/>
      <c r="D58" s="1"/>
      <c r="E58" s="1"/>
      <c r="F58" s="1" t="s">
        <v>320</v>
      </c>
      <c r="G58" s="3">
        <v>198.04</v>
      </c>
    </row>
    <row r="59" spans="1:7" x14ac:dyDescent="0.25">
      <c r="A59" s="1"/>
      <c r="B59" s="1"/>
      <c r="C59" s="1"/>
      <c r="D59" s="1"/>
      <c r="E59" s="1"/>
      <c r="F59" s="1" t="s">
        <v>321</v>
      </c>
      <c r="G59" s="3">
        <v>196.17</v>
      </c>
    </row>
    <row r="60" spans="1:7" x14ac:dyDescent="0.25">
      <c r="A60" s="1"/>
      <c r="B60" s="1"/>
      <c r="C60" s="1"/>
      <c r="D60" s="1"/>
      <c r="E60" s="1"/>
      <c r="F60" s="1" t="s">
        <v>322</v>
      </c>
      <c r="G60" s="3">
        <v>2759.75</v>
      </c>
    </row>
    <row r="61" spans="1:7" x14ac:dyDescent="0.25">
      <c r="A61" s="1"/>
      <c r="B61" s="1"/>
      <c r="C61" s="1"/>
      <c r="D61" s="1"/>
      <c r="E61" s="1"/>
      <c r="F61" s="1" t="s">
        <v>323</v>
      </c>
      <c r="G61" s="3">
        <v>10247</v>
      </c>
    </row>
    <row r="62" spans="1:7" x14ac:dyDescent="0.25">
      <c r="A62" s="1"/>
      <c r="B62" s="1"/>
      <c r="C62" s="1"/>
      <c r="D62" s="1"/>
      <c r="E62" s="1"/>
      <c r="F62" s="1" t="s">
        <v>324</v>
      </c>
      <c r="G62" s="3">
        <v>23.5</v>
      </c>
    </row>
    <row r="63" spans="1:7" x14ac:dyDescent="0.25">
      <c r="A63" s="1"/>
      <c r="B63" s="1"/>
      <c r="C63" s="1"/>
      <c r="D63" s="1"/>
      <c r="E63" s="1"/>
      <c r="F63" s="1" t="s">
        <v>325</v>
      </c>
      <c r="G63" s="3">
        <v>98.02</v>
      </c>
    </row>
    <row r="64" spans="1:7" x14ac:dyDescent="0.25">
      <c r="A64" s="1"/>
      <c r="B64" s="1"/>
      <c r="C64" s="1"/>
      <c r="D64" s="1"/>
      <c r="E64" s="1"/>
      <c r="F64" s="1" t="s">
        <v>326</v>
      </c>
      <c r="G64" s="3">
        <v>26436</v>
      </c>
    </row>
    <row r="65" spans="1:7" x14ac:dyDescent="0.25">
      <c r="A65" s="1"/>
      <c r="B65" s="1"/>
      <c r="C65" s="1"/>
      <c r="D65" s="1"/>
      <c r="E65" s="1"/>
      <c r="F65" s="1" t="s">
        <v>327</v>
      </c>
      <c r="G65" s="3">
        <v>9731.4699999999993</v>
      </c>
    </row>
    <row r="66" spans="1:7" x14ac:dyDescent="0.25">
      <c r="A66" s="1"/>
      <c r="B66" s="1"/>
      <c r="C66" s="1"/>
      <c r="D66" s="1"/>
      <c r="E66" s="1"/>
      <c r="F66" s="1" t="s">
        <v>328</v>
      </c>
      <c r="G66" s="3">
        <v>59.4</v>
      </c>
    </row>
    <row r="67" spans="1:7" x14ac:dyDescent="0.25">
      <c r="A67" s="1"/>
      <c r="B67" s="1"/>
      <c r="C67" s="1"/>
      <c r="D67" s="1"/>
      <c r="E67" s="1"/>
      <c r="F67" s="1" t="s">
        <v>329</v>
      </c>
      <c r="G67" s="3">
        <v>5154.33</v>
      </c>
    </row>
    <row r="68" spans="1:7" x14ac:dyDescent="0.25">
      <c r="A68" s="1"/>
      <c r="B68" s="1"/>
      <c r="C68" s="1"/>
      <c r="D68" s="1"/>
      <c r="E68" s="1"/>
      <c r="F68" s="1" t="s">
        <v>330</v>
      </c>
      <c r="G68" s="3">
        <v>5154.33</v>
      </c>
    </row>
    <row r="69" spans="1:7" x14ac:dyDescent="0.25">
      <c r="A69" s="1"/>
      <c r="B69" s="1"/>
      <c r="C69" s="1"/>
      <c r="D69" s="1"/>
      <c r="E69" s="1"/>
      <c r="F69" s="1" t="s">
        <v>331</v>
      </c>
      <c r="G69" s="3">
        <v>47153.79</v>
      </c>
    </row>
    <row r="70" spans="1:7" x14ac:dyDescent="0.25">
      <c r="A70" s="1"/>
      <c r="B70" s="1"/>
      <c r="C70" s="1"/>
      <c r="D70" s="1"/>
      <c r="E70" s="1"/>
      <c r="F70" s="1" t="s">
        <v>332</v>
      </c>
      <c r="G70" s="3">
        <v>18670.82</v>
      </c>
    </row>
    <row r="71" spans="1:7" ht="15.75" thickBot="1" x14ac:dyDescent="0.3">
      <c r="A71" s="1"/>
      <c r="B71" s="1"/>
      <c r="C71" s="1"/>
      <c r="D71" s="1"/>
      <c r="E71" s="1"/>
      <c r="F71" s="1" t="s">
        <v>333</v>
      </c>
      <c r="G71" s="19">
        <v>103.74</v>
      </c>
    </row>
    <row r="72" spans="1:7" x14ac:dyDescent="0.25">
      <c r="A72" s="1"/>
      <c r="B72" s="1"/>
      <c r="C72" s="1"/>
      <c r="D72" s="1"/>
      <c r="E72" s="1" t="s">
        <v>334</v>
      </c>
      <c r="F72" s="1"/>
      <c r="G72" s="3">
        <f>ROUND(SUM(G54:G71),5)</f>
        <v>122096.66</v>
      </c>
    </row>
    <row r="73" spans="1:7" ht="15.75" thickBot="1" x14ac:dyDescent="0.3">
      <c r="A73" s="1"/>
      <c r="B73" s="1"/>
      <c r="C73" s="1"/>
      <c r="D73" s="1"/>
      <c r="E73" s="1" t="s">
        <v>335</v>
      </c>
      <c r="F73" s="1"/>
      <c r="G73" s="5">
        <v>-0.02</v>
      </c>
    </row>
    <row r="74" spans="1:7" ht="15.75" thickBot="1" x14ac:dyDescent="0.3">
      <c r="A74" s="1"/>
      <c r="B74" s="1"/>
      <c r="C74" s="1"/>
      <c r="D74" s="1" t="s">
        <v>336</v>
      </c>
      <c r="E74" s="1"/>
      <c r="F74" s="1"/>
      <c r="G74" s="9">
        <f>ROUND(G53+SUM(G72:G73),5)</f>
        <v>122096.64</v>
      </c>
    </row>
    <row r="75" spans="1:7" ht="15.75" thickBot="1" x14ac:dyDescent="0.3">
      <c r="A75" s="1"/>
      <c r="B75" s="1"/>
      <c r="C75" s="1" t="s">
        <v>337</v>
      </c>
      <c r="D75" s="1"/>
      <c r="E75" s="1"/>
      <c r="F75" s="1"/>
      <c r="G75" s="7">
        <f>ROUND(G41+G45+G52+G74,5)</f>
        <v>279207.87</v>
      </c>
    </row>
    <row r="76" spans="1:7" x14ac:dyDescent="0.25">
      <c r="A76" s="1"/>
      <c r="B76" s="1" t="s">
        <v>338</v>
      </c>
      <c r="C76" s="1"/>
      <c r="D76" s="1"/>
      <c r="E76" s="1"/>
      <c r="F76" s="1"/>
      <c r="G76" s="3">
        <f>ROUND(G40+G75,5)</f>
        <v>279207.87</v>
      </c>
    </row>
    <row r="77" spans="1:7" x14ac:dyDescent="0.25">
      <c r="A77" s="1"/>
      <c r="B77" s="1" t="s">
        <v>339</v>
      </c>
      <c r="C77" s="1"/>
      <c r="D77" s="1"/>
      <c r="E77" s="1"/>
      <c r="F77" s="1"/>
      <c r="G77" s="3"/>
    </row>
    <row r="78" spans="1:7" x14ac:dyDescent="0.25">
      <c r="A78" s="1"/>
      <c r="B78" s="1"/>
      <c r="C78" s="1" t="s">
        <v>340</v>
      </c>
      <c r="D78" s="1"/>
      <c r="E78" s="1"/>
      <c r="F78" s="1"/>
      <c r="G78" s="3">
        <v>2085811.36</v>
      </c>
    </row>
    <row r="79" spans="1:7" x14ac:dyDescent="0.25">
      <c r="A79" s="1"/>
      <c r="B79" s="1"/>
      <c r="C79" s="1" t="s">
        <v>341</v>
      </c>
      <c r="D79" s="1"/>
      <c r="E79" s="1"/>
      <c r="F79" s="1"/>
      <c r="G79" s="3">
        <v>98000</v>
      </c>
    </row>
    <row r="80" spans="1:7" ht="15.75" thickBot="1" x14ac:dyDescent="0.3">
      <c r="A80" s="1"/>
      <c r="B80" s="1"/>
      <c r="C80" s="1" t="s">
        <v>29</v>
      </c>
      <c r="D80" s="1"/>
      <c r="E80" s="1"/>
      <c r="F80" s="1"/>
      <c r="G80" s="5">
        <v>131664.78</v>
      </c>
    </row>
    <row r="81" spans="1:7" ht="15.75" thickBot="1" x14ac:dyDescent="0.3">
      <c r="A81" s="1"/>
      <c r="B81" s="1" t="s">
        <v>342</v>
      </c>
      <c r="C81" s="1"/>
      <c r="D81" s="1"/>
      <c r="E81" s="1"/>
      <c r="F81" s="1"/>
      <c r="G81" s="9">
        <f>ROUND(SUM(G77:G80),5)</f>
        <v>2315476.14</v>
      </c>
    </row>
    <row r="82" spans="1:7" s="13" customFormat="1" ht="12" thickBot="1" x14ac:dyDescent="0.25">
      <c r="A82" s="1" t="s">
        <v>343</v>
      </c>
      <c r="B82" s="1"/>
      <c r="C82" s="1"/>
      <c r="D82" s="1"/>
      <c r="E82" s="1"/>
      <c r="F82" s="1"/>
      <c r="G82" s="11">
        <f>ROUND(G39+G76+G81,5)</f>
        <v>2594684.0099999998</v>
      </c>
    </row>
    <row r="83" spans="1: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11:08 AM
&amp;"Arial,Bold"&amp;8 05/13/19
&amp;"Arial,Bold"&amp;8 Accrual Basis&amp;C&amp;"Arial,Bold"&amp;12 Pikes Peak School of Expeditionary Learning
&amp;"Arial,Bold"&amp;14 Balance Sheet
&amp;"Arial,Bold"&amp;10 As of March 31, 2019</oddHeader>
    <oddFooter>&amp;R&amp;"Arial,Bold"&amp;8 Page &amp;P of &amp;N</oddFooter>
  </headerFooter>
  <rowBreaks count="1" manualBreakCount="1">
    <brk id="38" max="16383" man="1"/>
  </rowBreaks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7" customWidth="1"/>
    <col min="5" max="5" width="27" style="17" customWidth="1"/>
    <col min="6" max="6" width="12.42578125" style="18" bestFit="1" customWidth="1"/>
    <col min="7" max="7" width="10" style="18" bestFit="1" customWidth="1"/>
    <col min="8" max="8" width="12" style="18" bestFit="1" customWidth="1"/>
    <col min="9" max="9" width="10.28515625" style="18" bestFit="1" customWidth="1"/>
  </cols>
  <sheetData>
    <row r="1" spans="1:9" ht="15.75" thickBot="1" x14ac:dyDescent="0.3">
      <c r="A1" s="1"/>
      <c r="B1" s="1"/>
      <c r="C1" s="1"/>
      <c r="D1" s="1"/>
      <c r="E1" s="1"/>
      <c r="F1" s="2"/>
      <c r="G1" s="2"/>
      <c r="H1" s="2"/>
      <c r="I1" s="2"/>
    </row>
    <row r="2" spans="1:9" s="16" customFormat="1" ht="16.5" thickTop="1" thickBot="1" x14ac:dyDescent="0.3">
      <c r="A2" s="14"/>
      <c r="B2" s="14"/>
      <c r="C2" s="14"/>
      <c r="D2" s="14"/>
      <c r="E2" s="14"/>
      <c r="F2" s="15" t="s">
        <v>0</v>
      </c>
      <c r="G2" s="15" t="s">
        <v>1</v>
      </c>
      <c r="H2" s="15" t="s">
        <v>2</v>
      </c>
      <c r="I2" s="15" t="s">
        <v>3</v>
      </c>
    </row>
    <row r="3" spans="1:9" ht="15.75" thickTop="1" x14ac:dyDescent="0.25">
      <c r="A3" s="1"/>
      <c r="B3" s="1" t="s">
        <v>4</v>
      </c>
      <c r="C3" s="1"/>
      <c r="D3" s="1"/>
      <c r="E3" s="1"/>
      <c r="F3" s="3"/>
      <c r="G3" s="3"/>
      <c r="H3" s="3"/>
      <c r="I3" s="4"/>
    </row>
    <row r="4" spans="1:9" x14ac:dyDescent="0.25">
      <c r="A4" s="1"/>
      <c r="B4" s="1"/>
      <c r="C4" s="1"/>
      <c r="D4" s="1" t="s">
        <v>5</v>
      </c>
      <c r="E4" s="1"/>
      <c r="F4" s="3"/>
      <c r="G4" s="3"/>
      <c r="H4" s="3"/>
      <c r="I4" s="4"/>
    </row>
    <row r="5" spans="1:9" x14ac:dyDescent="0.25">
      <c r="A5" s="1"/>
      <c r="B5" s="1"/>
      <c r="C5" s="1"/>
      <c r="D5" s="1"/>
      <c r="E5" s="1" t="s">
        <v>6</v>
      </c>
      <c r="F5" s="3">
        <v>106905.52</v>
      </c>
      <c r="G5" s="3">
        <v>167634</v>
      </c>
      <c r="H5" s="3">
        <f t="shared" ref="H5:H10" si="0">ROUND((F5-G5),5)</f>
        <v>-60728.480000000003</v>
      </c>
      <c r="I5" s="4">
        <f t="shared" ref="I5:I10" si="1">ROUND(IF(G5=0, IF(F5=0, 0, 1), F5/G5),5)</f>
        <v>0.63773000000000002</v>
      </c>
    </row>
    <row r="6" spans="1:9" x14ac:dyDescent="0.25">
      <c r="A6" s="1"/>
      <c r="B6" s="1"/>
      <c r="C6" s="1"/>
      <c r="D6" s="1"/>
      <c r="E6" s="1" t="s">
        <v>7</v>
      </c>
      <c r="F6" s="3">
        <v>0</v>
      </c>
      <c r="G6" s="3">
        <v>9000</v>
      </c>
      <c r="H6" s="3">
        <f t="shared" si="0"/>
        <v>-9000</v>
      </c>
      <c r="I6" s="4">
        <f t="shared" si="1"/>
        <v>0</v>
      </c>
    </row>
    <row r="7" spans="1:9" x14ac:dyDescent="0.25">
      <c r="A7" s="1"/>
      <c r="B7" s="1"/>
      <c r="C7" s="1"/>
      <c r="D7" s="1"/>
      <c r="E7" s="1" t="s">
        <v>8</v>
      </c>
      <c r="F7" s="3">
        <v>2310085.7000000002</v>
      </c>
      <c r="G7" s="3">
        <v>2308571</v>
      </c>
      <c r="H7" s="3">
        <f t="shared" si="0"/>
        <v>1514.7</v>
      </c>
      <c r="I7" s="4">
        <f t="shared" si="1"/>
        <v>1.0006600000000001</v>
      </c>
    </row>
    <row r="8" spans="1:9" ht="15.75" thickBot="1" x14ac:dyDescent="0.3">
      <c r="A8" s="1"/>
      <c r="B8" s="1"/>
      <c r="C8" s="1"/>
      <c r="D8" s="1"/>
      <c r="E8" s="1" t="s">
        <v>9</v>
      </c>
      <c r="F8" s="5">
        <v>77381.41</v>
      </c>
      <c r="G8" s="5">
        <v>75001</v>
      </c>
      <c r="H8" s="5">
        <f t="shared" si="0"/>
        <v>2380.41</v>
      </c>
      <c r="I8" s="6">
        <f t="shared" si="1"/>
        <v>1.0317400000000001</v>
      </c>
    </row>
    <row r="9" spans="1:9" ht="15.75" thickBot="1" x14ac:dyDescent="0.3">
      <c r="A9" s="1"/>
      <c r="B9" s="1"/>
      <c r="C9" s="1"/>
      <c r="D9" s="1" t="s">
        <v>10</v>
      </c>
      <c r="E9" s="1"/>
      <c r="F9" s="7">
        <f>ROUND(SUM(F4:F8),5)</f>
        <v>2494372.63</v>
      </c>
      <c r="G9" s="7">
        <f>ROUND(SUM(G4:G8),5)</f>
        <v>2560206</v>
      </c>
      <c r="H9" s="7">
        <f t="shared" si="0"/>
        <v>-65833.37</v>
      </c>
      <c r="I9" s="8">
        <f t="shared" si="1"/>
        <v>0.97428999999999999</v>
      </c>
    </row>
    <row r="10" spans="1:9" x14ac:dyDescent="0.25">
      <c r="A10" s="1"/>
      <c r="B10" s="1"/>
      <c r="C10" s="1" t="s">
        <v>11</v>
      </c>
      <c r="D10" s="1"/>
      <c r="E10" s="1"/>
      <c r="F10" s="3">
        <f>F9</f>
        <v>2494372.63</v>
      </c>
      <c r="G10" s="3">
        <f>G9</f>
        <v>2560206</v>
      </c>
      <c r="H10" s="3">
        <f t="shared" si="0"/>
        <v>-65833.37</v>
      </c>
      <c r="I10" s="4">
        <f t="shared" si="1"/>
        <v>0.97428999999999999</v>
      </c>
    </row>
    <row r="11" spans="1:9" x14ac:dyDescent="0.25">
      <c r="A11" s="1"/>
      <c r="B11" s="1"/>
      <c r="C11" s="1"/>
      <c r="D11" s="1" t="s">
        <v>12</v>
      </c>
      <c r="E11" s="1"/>
      <c r="F11" s="3"/>
      <c r="G11" s="3"/>
      <c r="H11" s="3"/>
      <c r="I11" s="4"/>
    </row>
    <row r="12" spans="1:9" x14ac:dyDescent="0.25">
      <c r="A12" s="1"/>
      <c r="B12" s="1"/>
      <c r="C12" s="1"/>
      <c r="D12" s="1"/>
      <c r="E12" s="1" t="s">
        <v>13</v>
      </c>
      <c r="F12" s="3">
        <v>532670.71</v>
      </c>
      <c r="G12" s="3">
        <v>510474</v>
      </c>
      <c r="H12" s="3">
        <f t="shared" ref="H12:H22" si="2">ROUND((F12-G12),5)</f>
        <v>22196.71</v>
      </c>
      <c r="I12" s="4">
        <f t="shared" ref="I12:I22" si="3">ROUND(IF(G12=0, IF(F12=0, 0, 1), F12/G12),5)</f>
        <v>1.04348</v>
      </c>
    </row>
    <row r="13" spans="1:9" x14ac:dyDescent="0.25">
      <c r="A13" s="1"/>
      <c r="B13" s="1"/>
      <c r="C13" s="1"/>
      <c r="D13" s="1"/>
      <c r="E13" s="1" t="s">
        <v>14</v>
      </c>
      <c r="F13" s="3">
        <v>243755.36</v>
      </c>
      <c r="G13" s="3">
        <v>251911</v>
      </c>
      <c r="H13" s="3">
        <f t="shared" si="2"/>
        <v>-8155.64</v>
      </c>
      <c r="I13" s="4">
        <f t="shared" si="3"/>
        <v>0.96762000000000004</v>
      </c>
    </row>
    <row r="14" spans="1:9" x14ac:dyDescent="0.25">
      <c r="A14" s="1"/>
      <c r="B14" s="1"/>
      <c r="C14" s="1"/>
      <c r="D14" s="1"/>
      <c r="E14" s="1" t="s">
        <v>15</v>
      </c>
      <c r="F14" s="3">
        <v>30062.02</v>
      </c>
      <c r="G14" s="3">
        <v>29442</v>
      </c>
      <c r="H14" s="3">
        <f t="shared" si="2"/>
        <v>620.02</v>
      </c>
      <c r="I14" s="4">
        <f t="shared" si="3"/>
        <v>1.0210600000000001</v>
      </c>
    </row>
    <row r="15" spans="1:9" x14ac:dyDescent="0.25">
      <c r="A15" s="1"/>
      <c r="B15" s="1"/>
      <c r="C15" s="1"/>
      <c r="D15" s="1"/>
      <c r="E15" s="1" t="s">
        <v>16</v>
      </c>
      <c r="F15" s="3">
        <v>670992.07999999996</v>
      </c>
      <c r="G15" s="3">
        <v>705570</v>
      </c>
      <c r="H15" s="3">
        <f t="shared" si="2"/>
        <v>-34577.919999999998</v>
      </c>
      <c r="I15" s="4">
        <f t="shared" si="3"/>
        <v>0.95099</v>
      </c>
    </row>
    <row r="16" spans="1:9" x14ac:dyDescent="0.25">
      <c r="A16" s="1"/>
      <c r="B16" s="1"/>
      <c r="C16" s="1"/>
      <c r="D16" s="1"/>
      <c r="E16" s="1" t="s">
        <v>17</v>
      </c>
      <c r="F16" s="3">
        <v>13571.28</v>
      </c>
      <c r="G16" s="3">
        <v>32413</v>
      </c>
      <c r="H16" s="3">
        <f t="shared" si="2"/>
        <v>-18841.72</v>
      </c>
      <c r="I16" s="4">
        <f t="shared" si="3"/>
        <v>0.41870000000000002</v>
      </c>
    </row>
    <row r="17" spans="1:9" x14ac:dyDescent="0.25">
      <c r="A17" s="1"/>
      <c r="B17" s="1"/>
      <c r="C17" s="1"/>
      <c r="D17" s="1"/>
      <c r="E17" s="1" t="s">
        <v>18</v>
      </c>
      <c r="F17" s="3">
        <v>54564.81</v>
      </c>
      <c r="G17" s="3">
        <v>45003</v>
      </c>
      <c r="H17" s="3">
        <f t="shared" si="2"/>
        <v>9561.81</v>
      </c>
      <c r="I17" s="4">
        <f t="shared" si="3"/>
        <v>1.2124699999999999</v>
      </c>
    </row>
    <row r="18" spans="1:9" x14ac:dyDescent="0.25">
      <c r="A18" s="1"/>
      <c r="B18" s="1"/>
      <c r="C18" s="1"/>
      <c r="D18" s="1"/>
      <c r="E18" s="1" t="s">
        <v>19</v>
      </c>
      <c r="F18" s="3">
        <v>12392.61</v>
      </c>
      <c r="G18" s="3">
        <v>15002</v>
      </c>
      <c r="H18" s="3">
        <f t="shared" si="2"/>
        <v>-2609.39</v>
      </c>
      <c r="I18" s="4">
        <f t="shared" si="3"/>
        <v>0.82606000000000002</v>
      </c>
    </row>
    <row r="19" spans="1:9" x14ac:dyDescent="0.25">
      <c r="A19" s="1"/>
      <c r="B19" s="1"/>
      <c r="C19" s="1"/>
      <c r="D19" s="1"/>
      <c r="E19" s="1" t="s">
        <v>20</v>
      </c>
      <c r="F19" s="3">
        <v>369808.84</v>
      </c>
      <c r="G19" s="3">
        <v>388897</v>
      </c>
      <c r="H19" s="3">
        <f t="shared" si="2"/>
        <v>-19088.16</v>
      </c>
      <c r="I19" s="4">
        <f t="shared" si="3"/>
        <v>0.95091999999999999</v>
      </c>
    </row>
    <row r="20" spans="1:9" x14ac:dyDescent="0.25">
      <c r="A20" s="1"/>
      <c r="B20" s="1"/>
      <c r="C20" s="1"/>
      <c r="D20" s="1"/>
      <c r="E20" s="1" t="s">
        <v>21</v>
      </c>
      <c r="F20" s="3">
        <v>11203.08</v>
      </c>
      <c r="G20" s="3">
        <v>22392</v>
      </c>
      <c r="H20" s="3">
        <f t="shared" si="2"/>
        <v>-11188.92</v>
      </c>
      <c r="I20" s="4">
        <f t="shared" si="3"/>
        <v>0.50031999999999999</v>
      </c>
    </row>
    <row r="21" spans="1:9" x14ac:dyDescent="0.25">
      <c r="A21" s="1"/>
      <c r="B21" s="1"/>
      <c r="C21" s="1"/>
      <c r="D21" s="1"/>
      <c r="E21" s="1" t="s">
        <v>22</v>
      </c>
      <c r="F21" s="3">
        <v>376485.36</v>
      </c>
      <c r="G21" s="3">
        <v>385784</v>
      </c>
      <c r="H21" s="3">
        <f t="shared" si="2"/>
        <v>-9298.64</v>
      </c>
      <c r="I21" s="4">
        <f t="shared" si="3"/>
        <v>0.97589999999999999</v>
      </c>
    </row>
    <row r="22" spans="1:9" x14ac:dyDescent="0.25">
      <c r="A22" s="1"/>
      <c r="B22" s="1"/>
      <c r="C22" s="1"/>
      <c r="D22" s="1"/>
      <c r="E22" s="1" t="s">
        <v>23</v>
      </c>
      <c r="F22" s="3">
        <v>33336.400000000001</v>
      </c>
      <c r="G22" s="3">
        <v>30603</v>
      </c>
      <c r="H22" s="3">
        <f t="shared" si="2"/>
        <v>2733.4</v>
      </c>
      <c r="I22" s="4">
        <f t="shared" si="3"/>
        <v>1.0893200000000001</v>
      </c>
    </row>
    <row r="23" spans="1:9" x14ac:dyDescent="0.25">
      <c r="A23" s="1"/>
      <c r="B23" s="1"/>
      <c r="C23" s="1"/>
      <c r="D23" s="1"/>
      <c r="E23" s="1" t="s">
        <v>24</v>
      </c>
      <c r="F23" s="3">
        <v>40</v>
      </c>
      <c r="G23" s="3"/>
      <c r="H23" s="3"/>
      <c r="I23" s="4"/>
    </row>
    <row r="24" spans="1:9" x14ac:dyDescent="0.25">
      <c r="A24" s="1"/>
      <c r="B24" s="1"/>
      <c r="C24" s="1"/>
      <c r="D24" s="1"/>
      <c r="E24" s="1" t="s">
        <v>25</v>
      </c>
      <c r="F24" s="3">
        <v>13825.3</v>
      </c>
      <c r="G24" s="3">
        <v>13520</v>
      </c>
      <c r="H24" s="3">
        <f>ROUND((F24-G24),5)</f>
        <v>305.3</v>
      </c>
      <c r="I24" s="4">
        <f>ROUND(IF(G24=0, IF(F24=0, 0, 1), F24/G24),5)</f>
        <v>1.02258</v>
      </c>
    </row>
    <row r="25" spans="1:9" ht="15.75" thickBot="1" x14ac:dyDescent="0.3">
      <c r="A25" s="1"/>
      <c r="B25" s="1"/>
      <c r="C25" s="1"/>
      <c r="D25" s="1"/>
      <c r="E25" s="1" t="s">
        <v>26</v>
      </c>
      <c r="F25" s="5">
        <v>0</v>
      </c>
      <c r="G25" s="5">
        <v>18751</v>
      </c>
      <c r="H25" s="5">
        <f>ROUND((F25-G25),5)</f>
        <v>-18751</v>
      </c>
      <c r="I25" s="6">
        <f>ROUND(IF(G25=0, IF(F25=0, 0, 1), F25/G25),5)</f>
        <v>0</v>
      </c>
    </row>
    <row r="26" spans="1:9" ht="15.75" thickBot="1" x14ac:dyDescent="0.3">
      <c r="A26" s="1"/>
      <c r="B26" s="1"/>
      <c r="C26" s="1"/>
      <c r="D26" s="1" t="s">
        <v>27</v>
      </c>
      <c r="E26" s="1"/>
      <c r="F26" s="9">
        <f>ROUND(SUM(F11:F25),5)</f>
        <v>2362707.85</v>
      </c>
      <c r="G26" s="9">
        <f>ROUND(SUM(G11:G25),5)</f>
        <v>2449762</v>
      </c>
      <c r="H26" s="9">
        <f>ROUND((F26-G26),5)</f>
        <v>-87054.15</v>
      </c>
      <c r="I26" s="10">
        <f>ROUND(IF(G26=0, IF(F26=0, 0, 1), F26/G26),5)</f>
        <v>0.96445999999999998</v>
      </c>
    </row>
    <row r="27" spans="1:9" ht="15.75" thickBot="1" x14ac:dyDescent="0.3">
      <c r="A27" s="1"/>
      <c r="B27" s="1" t="s">
        <v>28</v>
      </c>
      <c r="C27" s="1"/>
      <c r="D27" s="1"/>
      <c r="E27" s="1"/>
      <c r="F27" s="9">
        <f>ROUND(F3+F10-F26,5)</f>
        <v>131664.78</v>
      </c>
      <c r="G27" s="9">
        <f>ROUND(G3+G10-G26,5)</f>
        <v>110444</v>
      </c>
      <c r="H27" s="9">
        <f>ROUND((F27-G27),5)</f>
        <v>21220.78</v>
      </c>
      <c r="I27" s="10">
        <f>ROUND(IF(G27=0, IF(F27=0, 0, 1), F27/G27),5)</f>
        <v>1.19214</v>
      </c>
    </row>
    <row r="28" spans="1:9" s="13" customFormat="1" ht="15.75" customHeight="1" thickBot="1" x14ac:dyDescent="0.25">
      <c r="A28" s="1" t="s">
        <v>29</v>
      </c>
      <c r="B28" s="1"/>
      <c r="C28" s="1"/>
      <c r="D28" s="1"/>
      <c r="E28" s="1"/>
      <c r="F28" s="11">
        <f>F27</f>
        <v>131664.78</v>
      </c>
      <c r="G28" s="11">
        <f>G27</f>
        <v>110444</v>
      </c>
      <c r="H28" s="11">
        <f>ROUND((F28-G28),5)</f>
        <v>21220.78</v>
      </c>
      <c r="I28" s="12">
        <f>ROUND(IF(G28=0, IF(F28=0, 0, 1), F28/G28),5)</f>
        <v>1.19214</v>
      </c>
    </row>
    <row r="29" spans="1:9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05/13/19&amp;C&amp;"Arial,Bold"&amp;12 Pikes Peak School of Expeditionary Learning
&amp;14 Profit &amp;&amp; Loss Budget vs. Actual
&amp;10 July 2018 through March 2019</oddHead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315"/>
  <sheetViews>
    <sheetView workbookViewId="0">
      <pane xSplit="8" ySplit="2" topLeftCell="I3" activePane="bottomRight" state="frozenSplit"/>
      <selection pane="topRight" activeCell="I1" sqref="I1"/>
      <selection pane="bottomLeft" activeCell="A3" sqref="A3"/>
      <selection pane="bottomRight" activeCell="N28" sqref="N28"/>
    </sheetView>
  </sheetViews>
  <sheetFormatPr defaultRowHeight="15" x14ac:dyDescent="0.25"/>
  <cols>
    <col min="1" max="7" width="3" style="17" customWidth="1"/>
    <col min="8" max="8" width="32" style="17" customWidth="1"/>
    <col min="9" max="9" width="12.42578125" style="18" bestFit="1" customWidth="1"/>
    <col min="10" max="10" width="10" style="18" bestFit="1" customWidth="1"/>
    <col min="11" max="11" width="12" style="18" bestFit="1" customWidth="1"/>
    <col min="12" max="12" width="10.28515625" style="18" bestFit="1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s="16" customFormat="1" ht="16.5" thickTop="1" thickBot="1" x14ac:dyDescent="0.3">
      <c r="A2" s="14"/>
      <c r="B2" s="14"/>
      <c r="C2" s="14"/>
      <c r="D2" s="14"/>
      <c r="E2" s="14"/>
      <c r="F2" s="14"/>
      <c r="G2" s="14"/>
      <c r="H2" s="14"/>
      <c r="I2" s="15" t="s">
        <v>0</v>
      </c>
      <c r="J2" s="15" t="s">
        <v>1</v>
      </c>
      <c r="K2" s="15" t="s">
        <v>2</v>
      </c>
      <c r="L2" s="15" t="s">
        <v>3</v>
      </c>
    </row>
    <row r="3" spans="1:12" ht="15.75" thickTop="1" x14ac:dyDescent="0.25">
      <c r="A3" s="1"/>
      <c r="B3" s="1" t="s">
        <v>4</v>
      </c>
      <c r="C3" s="1"/>
      <c r="D3" s="1"/>
      <c r="E3" s="1"/>
      <c r="F3" s="1"/>
      <c r="G3" s="1"/>
      <c r="H3" s="1"/>
      <c r="I3" s="3"/>
      <c r="J3" s="3"/>
      <c r="K3" s="3"/>
      <c r="L3" s="4"/>
    </row>
    <row r="4" spans="1:12" x14ac:dyDescent="0.25">
      <c r="A4" s="1"/>
      <c r="B4" s="1"/>
      <c r="C4" s="1"/>
      <c r="D4" s="1" t="s">
        <v>5</v>
      </c>
      <c r="E4" s="1"/>
      <c r="F4" s="1"/>
      <c r="G4" s="1"/>
      <c r="H4" s="1"/>
      <c r="I4" s="3"/>
      <c r="J4" s="3"/>
      <c r="K4" s="3"/>
      <c r="L4" s="4"/>
    </row>
    <row r="5" spans="1:12" x14ac:dyDescent="0.25">
      <c r="A5" s="1"/>
      <c r="B5" s="1"/>
      <c r="C5" s="1"/>
      <c r="D5" s="1"/>
      <c r="E5" s="1" t="s">
        <v>6</v>
      </c>
      <c r="F5" s="1"/>
      <c r="G5" s="1"/>
      <c r="H5" s="1"/>
      <c r="I5" s="3"/>
      <c r="J5" s="3"/>
      <c r="K5" s="3"/>
      <c r="L5" s="4"/>
    </row>
    <row r="6" spans="1:12" x14ac:dyDescent="0.25">
      <c r="A6" s="1"/>
      <c r="B6" s="1"/>
      <c r="C6" s="1"/>
      <c r="D6" s="1"/>
      <c r="E6" s="1"/>
      <c r="F6" s="1" t="s">
        <v>30</v>
      </c>
      <c r="G6" s="1"/>
      <c r="H6" s="1"/>
      <c r="I6" s="3">
        <v>2084.02</v>
      </c>
      <c r="J6" s="3">
        <v>2627</v>
      </c>
      <c r="K6" s="3">
        <f>ROUND((I6-J6),5)</f>
        <v>-542.98</v>
      </c>
      <c r="L6" s="4">
        <f>ROUND(IF(J6=0, IF(I6=0, 0, 1), I6/J6),5)</f>
        <v>0.79330999999999996</v>
      </c>
    </row>
    <row r="7" spans="1:12" x14ac:dyDescent="0.25">
      <c r="A7" s="1"/>
      <c r="B7" s="1"/>
      <c r="C7" s="1"/>
      <c r="D7" s="1"/>
      <c r="E7" s="1"/>
      <c r="F7" s="1" t="s">
        <v>31</v>
      </c>
      <c r="G7" s="1"/>
      <c r="H7" s="1"/>
      <c r="I7" s="3">
        <v>8271.75</v>
      </c>
      <c r="J7" s="3">
        <v>12001</v>
      </c>
      <c r="K7" s="3">
        <f>ROUND((I7-J7),5)</f>
        <v>-3729.25</v>
      </c>
      <c r="L7" s="4">
        <f>ROUND(IF(J7=0, IF(I7=0, 0, 1), I7/J7),5)</f>
        <v>0.68925999999999998</v>
      </c>
    </row>
    <row r="8" spans="1:12" x14ac:dyDescent="0.25">
      <c r="A8" s="1"/>
      <c r="B8" s="1"/>
      <c r="C8" s="1"/>
      <c r="D8" s="1"/>
      <c r="E8" s="1"/>
      <c r="F8" s="1" t="s">
        <v>32</v>
      </c>
      <c r="G8" s="1"/>
      <c r="H8" s="1"/>
      <c r="I8" s="3"/>
      <c r="J8" s="3"/>
      <c r="K8" s="3"/>
      <c r="L8" s="4"/>
    </row>
    <row r="9" spans="1:12" x14ac:dyDescent="0.25">
      <c r="A9" s="1"/>
      <c r="B9" s="1"/>
      <c r="C9" s="1"/>
      <c r="D9" s="1"/>
      <c r="E9" s="1"/>
      <c r="F9" s="1"/>
      <c r="G9" s="1" t="s">
        <v>33</v>
      </c>
      <c r="H9" s="1"/>
      <c r="I9" s="3">
        <v>300</v>
      </c>
      <c r="J9" s="3"/>
      <c r="K9" s="3"/>
      <c r="L9" s="4"/>
    </row>
    <row r="10" spans="1:12" x14ac:dyDescent="0.25">
      <c r="A10" s="1"/>
      <c r="B10" s="1"/>
      <c r="C10" s="1"/>
      <c r="D10" s="1"/>
      <c r="E10" s="1"/>
      <c r="F10" s="1"/>
      <c r="G10" s="1" t="s">
        <v>34</v>
      </c>
      <c r="H10" s="1"/>
      <c r="I10" s="3">
        <v>4894.1000000000004</v>
      </c>
      <c r="J10" s="3"/>
      <c r="K10" s="3"/>
      <c r="L10" s="4"/>
    </row>
    <row r="11" spans="1:12" ht="15.75" thickBot="1" x14ac:dyDescent="0.3">
      <c r="A11" s="1"/>
      <c r="B11" s="1"/>
      <c r="C11" s="1"/>
      <c r="D11" s="1"/>
      <c r="E11" s="1"/>
      <c r="F11" s="1"/>
      <c r="G11" s="1" t="s">
        <v>35</v>
      </c>
      <c r="H11" s="1"/>
      <c r="I11" s="19">
        <v>9635</v>
      </c>
      <c r="J11" s="19">
        <v>14251</v>
      </c>
      <c r="K11" s="19">
        <f>ROUND((I11-J11),5)</f>
        <v>-4616</v>
      </c>
      <c r="L11" s="20">
        <f>ROUND(IF(J11=0, IF(I11=0, 0, 1), I11/J11),5)</f>
        <v>0.67608999999999997</v>
      </c>
    </row>
    <row r="12" spans="1:12" x14ac:dyDescent="0.25">
      <c r="A12" s="1"/>
      <c r="B12" s="1"/>
      <c r="C12" s="1"/>
      <c r="D12" s="1"/>
      <c r="E12" s="1"/>
      <c r="F12" s="1" t="s">
        <v>36</v>
      </c>
      <c r="G12" s="1"/>
      <c r="H12" s="1"/>
      <c r="I12" s="3">
        <f>ROUND(SUM(I8:I11),5)</f>
        <v>14829.1</v>
      </c>
      <c r="J12" s="3">
        <f>ROUND(SUM(J8:J11),5)</f>
        <v>14251</v>
      </c>
      <c r="K12" s="3">
        <f>ROUND((I12-J12),5)</f>
        <v>578.1</v>
      </c>
      <c r="L12" s="4">
        <f>ROUND(IF(J12=0, IF(I12=0, 0, 1), I12/J12),5)</f>
        <v>1.04057</v>
      </c>
    </row>
    <row r="13" spans="1:12" x14ac:dyDescent="0.25">
      <c r="A13" s="1"/>
      <c r="B13" s="1"/>
      <c r="C13" s="1"/>
      <c r="D13" s="1"/>
      <c r="E13" s="1"/>
      <c r="F13" s="1" t="s">
        <v>37</v>
      </c>
      <c r="G13" s="1"/>
      <c r="H13" s="1"/>
      <c r="I13" s="3"/>
      <c r="J13" s="3"/>
      <c r="K13" s="3"/>
      <c r="L13" s="4"/>
    </row>
    <row r="14" spans="1:12" x14ac:dyDescent="0.25">
      <c r="A14" s="1"/>
      <c r="B14" s="1"/>
      <c r="C14" s="1"/>
      <c r="D14" s="1"/>
      <c r="E14" s="1"/>
      <c r="F14" s="1"/>
      <c r="G14" s="1" t="s">
        <v>38</v>
      </c>
      <c r="H14" s="1"/>
      <c r="I14" s="3">
        <v>1765.73</v>
      </c>
      <c r="J14" s="3"/>
      <c r="K14" s="3"/>
      <c r="L14" s="4"/>
    </row>
    <row r="15" spans="1:12" x14ac:dyDescent="0.25">
      <c r="A15" s="1"/>
      <c r="B15" s="1"/>
      <c r="C15" s="1"/>
      <c r="D15" s="1"/>
      <c r="E15" s="1"/>
      <c r="F15" s="1"/>
      <c r="G15" s="1" t="s">
        <v>39</v>
      </c>
      <c r="H15" s="1"/>
      <c r="I15" s="3">
        <v>256</v>
      </c>
      <c r="J15" s="3"/>
      <c r="K15" s="3"/>
      <c r="L15" s="4"/>
    </row>
    <row r="16" spans="1:12" x14ac:dyDescent="0.25">
      <c r="A16" s="1"/>
      <c r="B16" s="1"/>
      <c r="C16" s="1"/>
      <c r="D16" s="1"/>
      <c r="E16" s="1"/>
      <c r="F16" s="1"/>
      <c r="G16" s="1" t="s">
        <v>40</v>
      </c>
      <c r="H16" s="1"/>
      <c r="I16" s="3">
        <v>14538.78</v>
      </c>
      <c r="J16" s="3"/>
      <c r="K16" s="3"/>
      <c r="L16" s="4"/>
    </row>
    <row r="17" spans="1:12" x14ac:dyDescent="0.25">
      <c r="A17" s="1"/>
      <c r="B17" s="1"/>
      <c r="C17" s="1"/>
      <c r="D17" s="1"/>
      <c r="E17" s="1"/>
      <c r="F17" s="1"/>
      <c r="G17" s="1" t="s">
        <v>41</v>
      </c>
      <c r="H17" s="1"/>
      <c r="I17" s="3">
        <v>350</v>
      </c>
      <c r="J17" s="3"/>
      <c r="K17" s="3"/>
      <c r="L17" s="4"/>
    </row>
    <row r="18" spans="1:12" x14ac:dyDescent="0.25">
      <c r="A18" s="1"/>
      <c r="B18" s="1"/>
      <c r="C18" s="1"/>
      <c r="D18" s="1"/>
      <c r="E18" s="1"/>
      <c r="F18" s="1"/>
      <c r="G18" s="1" t="s">
        <v>42</v>
      </c>
      <c r="H18" s="1"/>
      <c r="I18" s="3">
        <v>79</v>
      </c>
      <c r="J18" s="3"/>
      <c r="K18" s="3"/>
      <c r="L18" s="4"/>
    </row>
    <row r="19" spans="1:12" ht="15.75" thickBot="1" x14ac:dyDescent="0.3">
      <c r="A19" s="1"/>
      <c r="B19" s="1"/>
      <c r="C19" s="1"/>
      <c r="D19" s="1"/>
      <c r="E19" s="1"/>
      <c r="F19" s="1"/>
      <c r="G19" s="1" t="s">
        <v>43</v>
      </c>
      <c r="H19" s="1"/>
      <c r="I19" s="19">
        <v>0</v>
      </c>
      <c r="J19" s="19">
        <v>15002</v>
      </c>
      <c r="K19" s="19">
        <f>ROUND((I19-J19),5)</f>
        <v>-15002</v>
      </c>
      <c r="L19" s="20">
        <f>ROUND(IF(J19=0, IF(I19=0, 0, 1), I19/J19),5)</f>
        <v>0</v>
      </c>
    </row>
    <row r="20" spans="1:12" x14ac:dyDescent="0.25">
      <c r="A20" s="1"/>
      <c r="B20" s="1"/>
      <c r="C20" s="1"/>
      <c r="D20" s="1"/>
      <c r="E20" s="1"/>
      <c r="F20" s="1" t="s">
        <v>44</v>
      </c>
      <c r="G20" s="1"/>
      <c r="H20" s="1"/>
      <c r="I20" s="3">
        <f>ROUND(SUM(I13:I19),5)</f>
        <v>16989.509999999998</v>
      </c>
      <c r="J20" s="3">
        <f>ROUND(SUM(J13:J19),5)</f>
        <v>15002</v>
      </c>
      <c r="K20" s="3">
        <f>ROUND((I20-J20),5)</f>
        <v>1987.51</v>
      </c>
      <c r="L20" s="4">
        <f>ROUND(IF(J20=0, IF(I20=0, 0, 1), I20/J20),5)</f>
        <v>1.1324799999999999</v>
      </c>
    </row>
    <row r="21" spans="1:12" x14ac:dyDescent="0.25">
      <c r="A21" s="1"/>
      <c r="B21" s="1"/>
      <c r="C21" s="1"/>
      <c r="D21" s="1"/>
      <c r="E21" s="1"/>
      <c r="F21" s="1" t="s">
        <v>45</v>
      </c>
      <c r="G21" s="1"/>
      <c r="H21" s="1"/>
      <c r="I21" s="3"/>
      <c r="J21" s="3"/>
      <c r="K21" s="3"/>
      <c r="L21" s="4"/>
    </row>
    <row r="22" spans="1:12" x14ac:dyDescent="0.25">
      <c r="A22" s="1"/>
      <c r="B22" s="1"/>
      <c r="C22" s="1"/>
      <c r="D22" s="1"/>
      <c r="E22" s="1"/>
      <c r="F22" s="1"/>
      <c r="G22" s="1" t="s">
        <v>46</v>
      </c>
      <c r="H22" s="1"/>
      <c r="I22" s="3">
        <v>15900</v>
      </c>
      <c r="J22" s="3">
        <v>20250</v>
      </c>
      <c r="K22" s="3">
        <f>ROUND((I22-J22),5)</f>
        <v>-4350</v>
      </c>
      <c r="L22" s="4">
        <f>ROUND(IF(J22=0, IF(I22=0, 0, 1), I22/J22),5)</f>
        <v>0.78519000000000005</v>
      </c>
    </row>
    <row r="23" spans="1:12" ht="15.75" thickBot="1" x14ac:dyDescent="0.3">
      <c r="A23" s="1"/>
      <c r="B23" s="1"/>
      <c r="C23" s="1"/>
      <c r="D23" s="1"/>
      <c r="E23" s="1"/>
      <c r="F23" s="1"/>
      <c r="G23" s="1" t="s">
        <v>47</v>
      </c>
      <c r="H23" s="1"/>
      <c r="I23" s="19">
        <v>36133.599999999999</v>
      </c>
      <c r="J23" s="19">
        <v>36000</v>
      </c>
      <c r="K23" s="19">
        <f>ROUND((I23-J23),5)</f>
        <v>133.6</v>
      </c>
      <c r="L23" s="20">
        <f>ROUND(IF(J23=0, IF(I23=0, 0, 1), I23/J23),5)</f>
        <v>1.0037100000000001</v>
      </c>
    </row>
    <row r="24" spans="1:12" x14ac:dyDescent="0.25">
      <c r="A24" s="1"/>
      <c r="B24" s="1"/>
      <c r="C24" s="1"/>
      <c r="D24" s="1"/>
      <c r="E24" s="1"/>
      <c r="F24" s="1" t="s">
        <v>48</v>
      </c>
      <c r="G24" s="1"/>
      <c r="H24" s="1"/>
      <c r="I24" s="3">
        <f>ROUND(SUM(I21:I23),5)</f>
        <v>52033.599999999999</v>
      </c>
      <c r="J24" s="3">
        <f>ROUND(SUM(J21:J23),5)</f>
        <v>56250</v>
      </c>
      <c r="K24" s="3">
        <f>ROUND((I24-J24),5)</f>
        <v>-4216.3999999999996</v>
      </c>
      <c r="L24" s="4">
        <f>ROUND(IF(J24=0, IF(I24=0, 0, 1), I24/J24),5)</f>
        <v>0.92503999999999997</v>
      </c>
    </row>
    <row r="25" spans="1:12" x14ac:dyDescent="0.25">
      <c r="A25" s="1"/>
      <c r="B25" s="1"/>
      <c r="C25" s="1"/>
      <c r="D25" s="1"/>
      <c r="E25" s="1"/>
      <c r="F25" s="1" t="s">
        <v>49</v>
      </c>
      <c r="G25" s="1"/>
      <c r="H25" s="1"/>
      <c r="I25" s="3"/>
      <c r="J25" s="3"/>
      <c r="K25" s="3"/>
      <c r="L25" s="4"/>
    </row>
    <row r="26" spans="1:12" x14ac:dyDescent="0.25">
      <c r="A26" s="1"/>
      <c r="B26" s="1"/>
      <c r="C26" s="1"/>
      <c r="D26" s="1"/>
      <c r="E26" s="1"/>
      <c r="F26" s="1"/>
      <c r="G26" s="1" t="s">
        <v>50</v>
      </c>
      <c r="H26" s="1"/>
      <c r="I26" s="3">
        <v>5739.81</v>
      </c>
      <c r="J26" s="3"/>
      <c r="K26" s="3"/>
      <c r="L26" s="4"/>
    </row>
    <row r="27" spans="1:12" x14ac:dyDescent="0.25">
      <c r="A27" s="1"/>
      <c r="B27" s="1"/>
      <c r="C27" s="1"/>
      <c r="D27" s="1"/>
      <c r="E27" s="1"/>
      <c r="F27" s="1"/>
      <c r="G27" s="1" t="s">
        <v>51</v>
      </c>
      <c r="H27" s="1"/>
      <c r="I27" s="3"/>
      <c r="J27" s="3"/>
      <c r="K27" s="3"/>
      <c r="L27" s="4"/>
    </row>
    <row r="28" spans="1:12" ht="15.75" thickBot="1" x14ac:dyDescent="0.3">
      <c r="A28" s="1"/>
      <c r="B28" s="1"/>
      <c r="C28" s="1"/>
      <c r="D28" s="1"/>
      <c r="E28" s="1"/>
      <c r="F28" s="1"/>
      <c r="G28" s="1"/>
      <c r="H28" s="1" t="s">
        <v>52</v>
      </c>
      <c r="I28" s="19">
        <v>6931.83</v>
      </c>
      <c r="J28" s="3"/>
      <c r="K28" s="3"/>
      <c r="L28" s="4"/>
    </row>
    <row r="29" spans="1:12" x14ac:dyDescent="0.25">
      <c r="A29" s="1"/>
      <c r="B29" s="1"/>
      <c r="C29" s="1"/>
      <c r="D29" s="1"/>
      <c r="E29" s="1"/>
      <c r="F29" s="1"/>
      <c r="G29" s="1" t="s">
        <v>53</v>
      </c>
      <c r="H29" s="1"/>
      <c r="I29" s="3">
        <f>ROUND(SUM(I27:I28),5)</f>
        <v>6931.83</v>
      </c>
      <c r="J29" s="3"/>
      <c r="K29" s="3"/>
      <c r="L29" s="4"/>
    </row>
    <row r="30" spans="1:12" ht="15.75" thickBot="1" x14ac:dyDescent="0.3">
      <c r="A30" s="1"/>
      <c r="B30" s="1"/>
      <c r="C30" s="1"/>
      <c r="D30" s="1"/>
      <c r="E30" s="1"/>
      <c r="F30" s="1"/>
      <c r="G30" s="1" t="s">
        <v>54</v>
      </c>
      <c r="H30" s="1"/>
      <c r="I30" s="19">
        <v>25.9</v>
      </c>
      <c r="J30" s="19">
        <v>10502</v>
      </c>
      <c r="K30" s="19">
        <f>ROUND((I30-J30),5)</f>
        <v>-10476.1</v>
      </c>
      <c r="L30" s="20">
        <f>ROUND(IF(J30=0, IF(I30=0, 0, 1), I30/J30),5)</f>
        <v>2.47E-3</v>
      </c>
    </row>
    <row r="31" spans="1:12" x14ac:dyDescent="0.25">
      <c r="A31" s="1"/>
      <c r="B31" s="1"/>
      <c r="C31" s="1"/>
      <c r="D31" s="1"/>
      <c r="E31" s="1"/>
      <c r="F31" s="1" t="s">
        <v>55</v>
      </c>
      <c r="G31" s="1"/>
      <c r="H31" s="1"/>
      <c r="I31" s="3">
        <f>ROUND(SUM(I25:I26)+SUM(I29:I30),5)</f>
        <v>12697.54</v>
      </c>
      <c r="J31" s="3">
        <f>ROUND(SUM(J25:J26)+SUM(J29:J30),5)</f>
        <v>10502</v>
      </c>
      <c r="K31" s="3">
        <f>ROUND((I31-J31),5)</f>
        <v>2195.54</v>
      </c>
      <c r="L31" s="4">
        <f>ROUND(IF(J31=0, IF(I31=0, 0, 1), I31/J31),5)</f>
        <v>1.20906</v>
      </c>
    </row>
    <row r="32" spans="1:12" x14ac:dyDescent="0.25">
      <c r="A32" s="1"/>
      <c r="B32" s="1"/>
      <c r="C32" s="1"/>
      <c r="D32" s="1"/>
      <c r="E32" s="1"/>
      <c r="F32" s="1" t="s">
        <v>56</v>
      </c>
      <c r="G32" s="1"/>
      <c r="H32" s="1"/>
      <c r="I32" s="3"/>
      <c r="J32" s="3"/>
      <c r="K32" s="3"/>
      <c r="L32" s="4"/>
    </row>
    <row r="33" spans="1:12" ht="15.75" thickBot="1" x14ac:dyDescent="0.3">
      <c r="A33" s="1"/>
      <c r="B33" s="1"/>
      <c r="C33" s="1"/>
      <c r="D33" s="1"/>
      <c r="E33" s="1"/>
      <c r="F33" s="1"/>
      <c r="G33" s="1" t="s">
        <v>57</v>
      </c>
      <c r="H33" s="1"/>
      <c r="I33" s="5">
        <v>0</v>
      </c>
      <c r="J33" s="5">
        <v>57001</v>
      </c>
      <c r="K33" s="5">
        <f>ROUND((I33-J33),5)</f>
        <v>-57001</v>
      </c>
      <c r="L33" s="6">
        <f>ROUND(IF(J33=0, IF(I33=0, 0, 1), I33/J33),5)</f>
        <v>0</v>
      </c>
    </row>
    <row r="34" spans="1:12" ht="15.75" thickBot="1" x14ac:dyDescent="0.3">
      <c r="A34" s="1"/>
      <c r="B34" s="1"/>
      <c r="C34" s="1"/>
      <c r="D34" s="1"/>
      <c r="E34" s="1"/>
      <c r="F34" s="1" t="s">
        <v>58</v>
      </c>
      <c r="G34" s="1"/>
      <c r="H34" s="1"/>
      <c r="I34" s="7">
        <f>ROUND(SUM(I32:I33),5)</f>
        <v>0</v>
      </c>
      <c r="J34" s="7">
        <f>ROUND(SUM(J32:J33),5)</f>
        <v>57001</v>
      </c>
      <c r="K34" s="7">
        <f>ROUND((I34-J34),5)</f>
        <v>-57001</v>
      </c>
      <c r="L34" s="8">
        <f>ROUND(IF(J34=0, IF(I34=0, 0, 1), I34/J34),5)</f>
        <v>0</v>
      </c>
    </row>
    <row r="35" spans="1:12" x14ac:dyDescent="0.25">
      <c r="A35" s="1"/>
      <c r="B35" s="1"/>
      <c r="C35" s="1"/>
      <c r="D35" s="1"/>
      <c r="E35" s="1" t="s">
        <v>59</v>
      </c>
      <c r="F35" s="1"/>
      <c r="G35" s="1"/>
      <c r="H35" s="1"/>
      <c r="I35" s="3">
        <f>ROUND(SUM(I5:I7)+I12+I20+I24+I31+I34,5)</f>
        <v>106905.52</v>
      </c>
      <c r="J35" s="3">
        <f>ROUND(SUM(J5:J7)+J12+J20+J24+J31+J34,5)</f>
        <v>167634</v>
      </c>
      <c r="K35" s="3">
        <f>ROUND((I35-J35),5)</f>
        <v>-60728.480000000003</v>
      </c>
      <c r="L35" s="4">
        <f>ROUND(IF(J35=0, IF(I35=0, 0, 1), I35/J35),5)</f>
        <v>0.63773000000000002</v>
      </c>
    </row>
    <row r="36" spans="1:12" x14ac:dyDescent="0.25">
      <c r="A36" s="1"/>
      <c r="B36" s="1"/>
      <c r="C36" s="1"/>
      <c r="D36" s="1"/>
      <c r="E36" s="1" t="s">
        <v>7</v>
      </c>
      <c r="F36" s="1"/>
      <c r="G36" s="1"/>
      <c r="H36" s="1"/>
      <c r="I36" s="3"/>
      <c r="J36" s="3"/>
      <c r="K36" s="3"/>
      <c r="L36" s="4"/>
    </row>
    <row r="37" spans="1:12" ht="15.75" thickBot="1" x14ac:dyDescent="0.3">
      <c r="A37" s="1"/>
      <c r="B37" s="1"/>
      <c r="C37" s="1"/>
      <c r="D37" s="1"/>
      <c r="E37" s="1"/>
      <c r="F37" s="1" t="s">
        <v>60</v>
      </c>
      <c r="G37" s="1"/>
      <c r="H37" s="1"/>
      <c r="I37" s="19">
        <v>0</v>
      </c>
      <c r="J37" s="19">
        <v>9000</v>
      </c>
      <c r="K37" s="19">
        <f>ROUND((I37-J37),5)</f>
        <v>-9000</v>
      </c>
      <c r="L37" s="20">
        <f>ROUND(IF(J37=0, IF(I37=0, 0, 1), I37/J37),5)</f>
        <v>0</v>
      </c>
    </row>
    <row r="38" spans="1:12" x14ac:dyDescent="0.25">
      <c r="A38" s="1"/>
      <c r="B38" s="1"/>
      <c r="C38" s="1"/>
      <c r="D38" s="1"/>
      <c r="E38" s="1" t="s">
        <v>61</v>
      </c>
      <c r="F38" s="1"/>
      <c r="G38" s="1"/>
      <c r="H38" s="1"/>
      <c r="I38" s="3">
        <f>ROUND(SUM(I36:I37),5)</f>
        <v>0</v>
      </c>
      <c r="J38" s="3">
        <f>ROUND(SUM(J36:J37),5)</f>
        <v>9000</v>
      </c>
      <c r="K38" s="3">
        <f>ROUND((I38-J38),5)</f>
        <v>-9000</v>
      </c>
      <c r="L38" s="4">
        <f>ROUND(IF(J38=0, IF(I38=0, 0, 1), I38/J38),5)</f>
        <v>0</v>
      </c>
    </row>
    <row r="39" spans="1:12" x14ac:dyDescent="0.25">
      <c r="A39" s="1"/>
      <c r="B39" s="1"/>
      <c r="C39" s="1"/>
      <c r="D39" s="1"/>
      <c r="E39" s="1" t="s">
        <v>8</v>
      </c>
      <c r="F39" s="1"/>
      <c r="G39" s="1"/>
      <c r="H39" s="1"/>
      <c r="I39" s="3">
        <v>2310085.7000000002</v>
      </c>
      <c r="J39" s="3">
        <v>2308571</v>
      </c>
      <c r="K39" s="3">
        <f>ROUND((I39-J39),5)</f>
        <v>1514.7</v>
      </c>
      <c r="L39" s="4">
        <f>ROUND(IF(J39=0, IF(I39=0, 0, 1), I39/J39),5)</f>
        <v>1.0006600000000001</v>
      </c>
    </row>
    <row r="40" spans="1:12" x14ac:dyDescent="0.25">
      <c r="A40" s="1"/>
      <c r="B40" s="1"/>
      <c r="C40" s="1"/>
      <c r="D40" s="1"/>
      <c r="E40" s="1" t="s">
        <v>9</v>
      </c>
      <c r="F40" s="1"/>
      <c r="G40" s="1"/>
      <c r="H40" s="1"/>
      <c r="I40" s="3"/>
      <c r="J40" s="3"/>
      <c r="K40" s="3"/>
      <c r="L40" s="4"/>
    </row>
    <row r="41" spans="1:12" ht="15.75" thickBot="1" x14ac:dyDescent="0.3">
      <c r="A41" s="1"/>
      <c r="B41" s="1"/>
      <c r="C41" s="1"/>
      <c r="D41" s="1"/>
      <c r="E41" s="1"/>
      <c r="F41" s="1" t="s">
        <v>62</v>
      </c>
      <c r="G41" s="1"/>
      <c r="H41" s="1"/>
      <c r="I41" s="5">
        <v>77381.41</v>
      </c>
      <c r="J41" s="5">
        <v>75001</v>
      </c>
      <c r="K41" s="5">
        <f>ROUND((I41-J41),5)</f>
        <v>2380.41</v>
      </c>
      <c r="L41" s="6">
        <f>ROUND(IF(J41=0, IF(I41=0, 0, 1), I41/J41),5)</f>
        <v>1.0317400000000001</v>
      </c>
    </row>
    <row r="42" spans="1:12" ht="15.75" thickBot="1" x14ac:dyDescent="0.3">
      <c r="A42" s="1"/>
      <c r="B42" s="1"/>
      <c r="C42" s="1"/>
      <c r="D42" s="1"/>
      <c r="E42" s="1" t="s">
        <v>63</v>
      </c>
      <c r="F42" s="1"/>
      <c r="G42" s="1"/>
      <c r="H42" s="1"/>
      <c r="I42" s="9">
        <f>ROUND(SUM(I40:I41),5)</f>
        <v>77381.41</v>
      </c>
      <c r="J42" s="9">
        <f>ROUND(SUM(J40:J41),5)</f>
        <v>75001</v>
      </c>
      <c r="K42" s="9">
        <f>ROUND((I42-J42),5)</f>
        <v>2380.41</v>
      </c>
      <c r="L42" s="10">
        <f>ROUND(IF(J42=0, IF(I42=0, 0, 1), I42/J42),5)</f>
        <v>1.0317400000000001</v>
      </c>
    </row>
    <row r="43" spans="1:12" ht="15.75" thickBot="1" x14ac:dyDescent="0.3">
      <c r="A43" s="1"/>
      <c r="B43" s="1"/>
      <c r="C43" s="1"/>
      <c r="D43" s="1" t="s">
        <v>10</v>
      </c>
      <c r="E43" s="1"/>
      <c r="F43" s="1"/>
      <c r="G43" s="1"/>
      <c r="H43" s="1"/>
      <c r="I43" s="7">
        <f>ROUND(I4+I35+SUM(I38:I39)+I42,5)</f>
        <v>2494372.63</v>
      </c>
      <c r="J43" s="7">
        <f>ROUND(J4+J35+SUM(J38:J39)+J42,5)</f>
        <v>2560206</v>
      </c>
      <c r="K43" s="7">
        <f>ROUND((I43-J43),5)</f>
        <v>-65833.37</v>
      </c>
      <c r="L43" s="8">
        <f>ROUND(IF(J43=0, IF(I43=0, 0, 1), I43/J43),5)</f>
        <v>0.97428999999999999</v>
      </c>
    </row>
    <row r="44" spans="1:12" x14ac:dyDescent="0.25">
      <c r="A44" s="1"/>
      <c r="B44" s="1"/>
      <c r="C44" s="1" t="s">
        <v>11</v>
      </c>
      <c r="D44" s="1"/>
      <c r="E44" s="1"/>
      <c r="F44" s="1"/>
      <c r="G44" s="1"/>
      <c r="H44" s="1"/>
      <c r="I44" s="3">
        <f>I43</f>
        <v>2494372.63</v>
      </c>
      <c r="J44" s="3">
        <f>J43</f>
        <v>2560206</v>
      </c>
      <c r="K44" s="3">
        <f>ROUND((I44-J44),5)</f>
        <v>-65833.37</v>
      </c>
      <c r="L44" s="4">
        <f>ROUND(IF(J44=0, IF(I44=0, 0, 1), I44/J44),5)</f>
        <v>0.97428999999999999</v>
      </c>
    </row>
    <row r="45" spans="1:12" x14ac:dyDescent="0.25">
      <c r="A45" s="1"/>
      <c r="B45" s="1"/>
      <c r="C45" s="1"/>
      <c r="D45" s="1" t="s">
        <v>12</v>
      </c>
      <c r="E45" s="1"/>
      <c r="F45" s="1"/>
      <c r="G45" s="1"/>
      <c r="H45" s="1"/>
      <c r="I45" s="3"/>
      <c r="J45" s="3"/>
      <c r="K45" s="3"/>
      <c r="L45" s="4"/>
    </row>
    <row r="46" spans="1:12" x14ac:dyDescent="0.25">
      <c r="A46" s="1"/>
      <c r="B46" s="1"/>
      <c r="C46" s="1"/>
      <c r="D46" s="1"/>
      <c r="E46" s="1" t="s">
        <v>13</v>
      </c>
      <c r="F46" s="1"/>
      <c r="G46" s="1"/>
      <c r="H46" s="1"/>
      <c r="I46" s="3"/>
      <c r="J46" s="3"/>
      <c r="K46" s="3"/>
      <c r="L46" s="4"/>
    </row>
    <row r="47" spans="1:12" x14ac:dyDescent="0.25">
      <c r="A47" s="1"/>
      <c r="B47" s="1"/>
      <c r="C47" s="1"/>
      <c r="D47" s="1"/>
      <c r="E47" s="1"/>
      <c r="F47" s="1" t="s">
        <v>64</v>
      </c>
      <c r="G47" s="1"/>
      <c r="H47" s="1"/>
      <c r="I47" s="3">
        <v>224.2</v>
      </c>
      <c r="J47" s="3">
        <v>12001</v>
      </c>
      <c r="K47" s="3">
        <f>ROUND((I47-J47),5)</f>
        <v>-11776.8</v>
      </c>
      <c r="L47" s="4">
        <f>ROUND(IF(J47=0, IF(I47=0, 0, 1), I47/J47),5)</f>
        <v>1.8679999999999999E-2</v>
      </c>
    </row>
    <row r="48" spans="1:12" x14ac:dyDescent="0.25">
      <c r="A48" s="1"/>
      <c r="B48" s="1"/>
      <c r="C48" s="1"/>
      <c r="D48" s="1"/>
      <c r="E48" s="1"/>
      <c r="F48" s="1" t="s">
        <v>65</v>
      </c>
      <c r="G48" s="1"/>
      <c r="H48" s="1"/>
      <c r="I48" s="3">
        <v>15000</v>
      </c>
      <c r="J48" s="3">
        <v>9000</v>
      </c>
      <c r="K48" s="3">
        <f>ROUND((I48-J48),5)</f>
        <v>6000</v>
      </c>
      <c r="L48" s="4">
        <f>ROUND(IF(J48=0, IF(I48=0, 0, 1), I48/J48),5)</f>
        <v>1.6666700000000001</v>
      </c>
    </row>
    <row r="49" spans="1:12" x14ac:dyDescent="0.25">
      <c r="A49" s="1"/>
      <c r="B49" s="1"/>
      <c r="C49" s="1"/>
      <c r="D49" s="1"/>
      <c r="E49" s="1"/>
      <c r="F49" s="1" t="s">
        <v>66</v>
      </c>
      <c r="G49" s="1"/>
      <c r="H49" s="1"/>
      <c r="I49" s="3">
        <v>413765</v>
      </c>
      <c r="J49" s="3">
        <v>382877</v>
      </c>
      <c r="K49" s="3">
        <f>ROUND((I49-J49),5)</f>
        <v>30888</v>
      </c>
      <c r="L49" s="4">
        <f>ROUND(IF(J49=0, IF(I49=0, 0, 1), I49/J49),5)</f>
        <v>1.08067</v>
      </c>
    </row>
    <row r="50" spans="1:12" x14ac:dyDescent="0.25">
      <c r="A50" s="1"/>
      <c r="B50" s="1"/>
      <c r="C50" s="1"/>
      <c r="D50" s="1"/>
      <c r="E50" s="1"/>
      <c r="F50" s="1" t="s">
        <v>67</v>
      </c>
      <c r="G50" s="1"/>
      <c r="H50" s="1"/>
      <c r="I50" s="3"/>
      <c r="J50" s="3"/>
      <c r="K50" s="3"/>
      <c r="L50" s="4"/>
    </row>
    <row r="51" spans="1:12" ht="15.75" thickBot="1" x14ac:dyDescent="0.3">
      <c r="A51" s="1"/>
      <c r="B51" s="1"/>
      <c r="C51" s="1"/>
      <c r="D51" s="1"/>
      <c r="E51" s="1"/>
      <c r="F51" s="1"/>
      <c r="G51" s="1" t="s">
        <v>68</v>
      </c>
      <c r="H51" s="1"/>
      <c r="I51" s="19">
        <v>47</v>
      </c>
      <c r="J51" s="3"/>
      <c r="K51" s="3"/>
      <c r="L51" s="4"/>
    </row>
    <row r="52" spans="1:12" x14ac:dyDescent="0.25">
      <c r="A52" s="1"/>
      <c r="B52" s="1"/>
      <c r="C52" s="1"/>
      <c r="D52" s="1"/>
      <c r="E52" s="1"/>
      <c r="F52" s="1" t="s">
        <v>69</v>
      </c>
      <c r="G52" s="1"/>
      <c r="H52" s="1"/>
      <c r="I52" s="3">
        <f>ROUND(SUM(I50:I51),5)</f>
        <v>47</v>
      </c>
      <c r="J52" s="3"/>
      <c r="K52" s="3"/>
      <c r="L52" s="4"/>
    </row>
    <row r="53" spans="1:12" x14ac:dyDescent="0.25">
      <c r="A53" s="1"/>
      <c r="B53" s="1"/>
      <c r="C53" s="1"/>
      <c r="D53" s="1"/>
      <c r="E53" s="1"/>
      <c r="F53" s="1" t="s">
        <v>70</v>
      </c>
      <c r="G53" s="1"/>
      <c r="H53" s="1"/>
      <c r="I53" s="3"/>
      <c r="J53" s="3"/>
      <c r="K53" s="3"/>
      <c r="L53" s="4"/>
    </row>
    <row r="54" spans="1:12" x14ac:dyDescent="0.25">
      <c r="A54" s="1"/>
      <c r="B54" s="1"/>
      <c r="C54" s="1"/>
      <c r="D54" s="1"/>
      <c r="E54" s="1"/>
      <c r="F54" s="1"/>
      <c r="G54" s="1" t="s">
        <v>71</v>
      </c>
      <c r="H54" s="1"/>
      <c r="I54" s="3">
        <v>42727.51</v>
      </c>
      <c r="J54" s="3">
        <v>41251</v>
      </c>
      <c r="K54" s="3">
        <f>ROUND((I54-J54),5)</f>
        <v>1476.51</v>
      </c>
      <c r="L54" s="4">
        <f>ROUND(IF(J54=0, IF(I54=0, 0, 1), I54/J54),5)</f>
        <v>1.03579</v>
      </c>
    </row>
    <row r="55" spans="1:12" ht="15.75" thickBot="1" x14ac:dyDescent="0.3">
      <c r="A55" s="1"/>
      <c r="B55" s="1"/>
      <c r="C55" s="1"/>
      <c r="D55" s="1"/>
      <c r="E55" s="1"/>
      <c r="F55" s="1"/>
      <c r="G55" s="1" t="s">
        <v>72</v>
      </c>
      <c r="H55" s="1"/>
      <c r="I55" s="19">
        <v>46046.84</v>
      </c>
      <c r="J55" s="19">
        <v>40218</v>
      </c>
      <c r="K55" s="19">
        <f>ROUND((I55-J55),5)</f>
        <v>5828.84</v>
      </c>
      <c r="L55" s="20">
        <f>ROUND(IF(J55=0, IF(I55=0, 0, 1), I55/J55),5)</f>
        <v>1.14493</v>
      </c>
    </row>
    <row r="56" spans="1:12" x14ac:dyDescent="0.25">
      <c r="A56" s="1"/>
      <c r="B56" s="1"/>
      <c r="C56" s="1"/>
      <c r="D56" s="1"/>
      <c r="E56" s="1"/>
      <c r="F56" s="1" t="s">
        <v>73</v>
      </c>
      <c r="G56" s="1"/>
      <c r="H56" s="1"/>
      <c r="I56" s="3">
        <f>ROUND(SUM(I53:I55),5)</f>
        <v>88774.35</v>
      </c>
      <c r="J56" s="3">
        <f>ROUND(SUM(J53:J55),5)</f>
        <v>81469</v>
      </c>
      <c r="K56" s="3">
        <f>ROUND((I56-J56),5)</f>
        <v>7305.35</v>
      </c>
      <c r="L56" s="4">
        <f>ROUND(IF(J56=0, IF(I56=0, 0, 1), I56/J56),5)</f>
        <v>1.0896699999999999</v>
      </c>
    </row>
    <row r="57" spans="1:12" x14ac:dyDescent="0.25">
      <c r="A57" s="1"/>
      <c r="B57" s="1"/>
      <c r="C57" s="1"/>
      <c r="D57" s="1"/>
      <c r="E57" s="1"/>
      <c r="F57" s="1" t="s">
        <v>74</v>
      </c>
      <c r="G57" s="1"/>
      <c r="H57" s="1"/>
      <c r="I57" s="3"/>
      <c r="J57" s="3"/>
      <c r="K57" s="3"/>
      <c r="L57" s="4"/>
    </row>
    <row r="58" spans="1:12" ht="15.75" thickBot="1" x14ac:dyDescent="0.3">
      <c r="A58" s="1"/>
      <c r="B58" s="1"/>
      <c r="C58" s="1"/>
      <c r="D58" s="1"/>
      <c r="E58" s="1"/>
      <c r="F58" s="1"/>
      <c r="G58" s="1" t="s">
        <v>75</v>
      </c>
      <c r="H58" s="1"/>
      <c r="I58" s="19">
        <v>6089.75</v>
      </c>
      <c r="J58" s="19">
        <v>11250</v>
      </c>
      <c r="K58" s="19">
        <f>ROUND((I58-J58),5)</f>
        <v>-5160.25</v>
      </c>
      <c r="L58" s="20">
        <f>ROUND(IF(J58=0, IF(I58=0, 0, 1), I58/J58),5)</f>
        <v>0.54130999999999996</v>
      </c>
    </row>
    <row r="59" spans="1:12" x14ac:dyDescent="0.25">
      <c r="A59" s="1"/>
      <c r="B59" s="1"/>
      <c r="C59" s="1"/>
      <c r="D59" s="1"/>
      <c r="E59" s="1"/>
      <c r="F59" s="1" t="s">
        <v>76</v>
      </c>
      <c r="G59" s="1"/>
      <c r="H59" s="1"/>
      <c r="I59" s="3">
        <f>ROUND(SUM(I57:I58),5)</f>
        <v>6089.75</v>
      </c>
      <c r="J59" s="3">
        <f>ROUND(SUM(J57:J58),5)</f>
        <v>11250</v>
      </c>
      <c r="K59" s="3">
        <f>ROUND((I59-J59),5)</f>
        <v>-5160.25</v>
      </c>
      <c r="L59" s="4">
        <f>ROUND(IF(J59=0, IF(I59=0, 0, 1), I59/J59),5)</f>
        <v>0.54130999999999996</v>
      </c>
    </row>
    <row r="60" spans="1:12" x14ac:dyDescent="0.25">
      <c r="A60" s="1"/>
      <c r="B60" s="1"/>
      <c r="C60" s="1"/>
      <c r="D60" s="1"/>
      <c r="E60" s="1"/>
      <c r="F60" s="1" t="s">
        <v>77</v>
      </c>
      <c r="G60" s="1"/>
      <c r="H60" s="1"/>
      <c r="I60" s="3"/>
      <c r="J60" s="3"/>
      <c r="K60" s="3"/>
      <c r="L60" s="4"/>
    </row>
    <row r="61" spans="1:12" x14ac:dyDescent="0.25">
      <c r="A61" s="1"/>
      <c r="B61" s="1"/>
      <c r="C61" s="1"/>
      <c r="D61" s="1"/>
      <c r="E61" s="1"/>
      <c r="F61" s="1"/>
      <c r="G61" s="1" t="s">
        <v>78</v>
      </c>
      <c r="H61" s="1"/>
      <c r="I61" s="3">
        <v>3572.45</v>
      </c>
      <c r="J61" s="3"/>
      <c r="K61" s="3"/>
      <c r="L61" s="4"/>
    </row>
    <row r="62" spans="1:12" x14ac:dyDescent="0.25">
      <c r="A62" s="1"/>
      <c r="B62" s="1"/>
      <c r="C62" s="1"/>
      <c r="D62" s="1"/>
      <c r="E62" s="1"/>
      <c r="F62" s="1"/>
      <c r="G62" s="1" t="s">
        <v>79</v>
      </c>
      <c r="H62" s="1"/>
      <c r="I62" s="3">
        <v>954.78</v>
      </c>
      <c r="J62" s="3"/>
      <c r="K62" s="3"/>
      <c r="L62" s="4"/>
    </row>
    <row r="63" spans="1:12" x14ac:dyDescent="0.25">
      <c r="A63" s="1"/>
      <c r="B63" s="1"/>
      <c r="C63" s="1"/>
      <c r="D63" s="1"/>
      <c r="E63" s="1"/>
      <c r="F63" s="1"/>
      <c r="G63" s="1" t="s">
        <v>80</v>
      </c>
      <c r="H63" s="1"/>
      <c r="I63" s="3">
        <v>3581.37</v>
      </c>
      <c r="J63" s="3"/>
      <c r="K63" s="3"/>
      <c r="L63" s="4"/>
    </row>
    <row r="64" spans="1:12" ht="15.75" thickBot="1" x14ac:dyDescent="0.3">
      <c r="A64" s="1"/>
      <c r="B64" s="1"/>
      <c r="C64" s="1"/>
      <c r="D64" s="1"/>
      <c r="E64" s="1"/>
      <c r="F64" s="1"/>
      <c r="G64" s="1" t="s">
        <v>81</v>
      </c>
      <c r="H64" s="1"/>
      <c r="I64" s="19">
        <v>0</v>
      </c>
      <c r="J64" s="19">
        <v>9000</v>
      </c>
      <c r="K64" s="19">
        <f>ROUND((I64-J64),5)</f>
        <v>-9000</v>
      </c>
      <c r="L64" s="20">
        <f>ROUND(IF(J64=0, IF(I64=0, 0, 1), I64/J64),5)</f>
        <v>0</v>
      </c>
    </row>
    <row r="65" spans="1:12" x14ac:dyDescent="0.25">
      <c r="A65" s="1"/>
      <c r="B65" s="1"/>
      <c r="C65" s="1"/>
      <c r="D65" s="1"/>
      <c r="E65" s="1"/>
      <c r="F65" s="1" t="s">
        <v>82</v>
      </c>
      <c r="G65" s="1"/>
      <c r="H65" s="1"/>
      <c r="I65" s="3">
        <f>ROUND(SUM(I60:I64),5)</f>
        <v>8108.6</v>
      </c>
      <c r="J65" s="3">
        <f>ROUND(SUM(J60:J64),5)</f>
        <v>9000</v>
      </c>
      <c r="K65" s="3">
        <f>ROUND((I65-J65),5)</f>
        <v>-891.4</v>
      </c>
      <c r="L65" s="4">
        <f>ROUND(IF(J65=0, IF(I65=0, 0, 1), I65/J65),5)</f>
        <v>0.90095999999999998</v>
      </c>
    </row>
    <row r="66" spans="1:12" x14ac:dyDescent="0.25">
      <c r="A66" s="1"/>
      <c r="B66" s="1"/>
      <c r="C66" s="1"/>
      <c r="D66" s="1"/>
      <c r="E66" s="1"/>
      <c r="F66" s="1" t="s">
        <v>83</v>
      </c>
      <c r="G66" s="1"/>
      <c r="H66" s="1"/>
      <c r="I66" s="3">
        <v>264.5</v>
      </c>
      <c r="J66" s="3">
        <v>1125</v>
      </c>
      <c r="K66" s="3">
        <f>ROUND((I66-J66),5)</f>
        <v>-860.5</v>
      </c>
      <c r="L66" s="4">
        <f>ROUND(IF(J66=0, IF(I66=0, 0, 1), I66/J66),5)</f>
        <v>0.23511000000000001</v>
      </c>
    </row>
    <row r="67" spans="1:12" x14ac:dyDescent="0.25">
      <c r="A67" s="1"/>
      <c r="B67" s="1"/>
      <c r="C67" s="1"/>
      <c r="D67" s="1"/>
      <c r="E67" s="1"/>
      <c r="F67" s="1" t="s">
        <v>84</v>
      </c>
      <c r="G67" s="1"/>
      <c r="H67" s="1"/>
      <c r="I67" s="3"/>
      <c r="J67" s="3"/>
      <c r="K67" s="3"/>
      <c r="L67" s="4"/>
    </row>
    <row r="68" spans="1:12" ht="15.75" thickBot="1" x14ac:dyDescent="0.3">
      <c r="A68" s="1"/>
      <c r="B68" s="1"/>
      <c r="C68" s="1"/>
      <c r="D68" s="1"/>
      <c r="E68" s="1"/>
      <c r="F68" s="1"/>
      <c r="G68" s="1" t="s">
        <v>85</v>
      </c>
      <c r="H68" s="1"/>
      <c r="I68" s="19">
        <v>8.99</v>
      </c>
      <c r="J68" s="19">
        <v>3001</v>
      </c>
      <c r="K68" s="19">
        <f>ROUND((I68-J68),5)</f>
        <v>-2992.01</v>
      </c>
      <c r="L68" s="20">
        <f>ROUND(IF(J68=0, IF(I68=0, 0, 1), I68/J68),5)</f>
        <v>3.0000000000000001E-3</v>
      </c>
    </row>
    <row r="69" spans="1:12" x14ac:dyDescent="0.25">
      <c r="A69" s="1"/>
      <c r="B69" s="1"/>
      <c r="C69" s="1"/>
      <c r="D69" s="1"/>
      <c r="E69" s="1"/>
      <c r="F69" s="1" t="s">
        <v>86</v>
      </c>
      <c r="G69" s="1"/>
      <c r="H69" s="1"/>
      <c r="I69" s="3">
        <f>ROUND(SUM(I67:I68),5)</f>
        <v>8.99</v>
      </c>
      <c r="J69" s="3">
        <f>ROUND(SUM(J67:J68),5)</f>
        <v>3001</v>
      </c>
      <c r="K69" s="3">
        <f>ROUND((I69-J69),5)</f>
        <v>-2992.01</v>
      </c>
      <c r="L69" s="4">
        <f>ROUND(IF(J69=0, IF(I69=0, 0, 1), I69/J69),5)</f>
        <v>3.0000000000000001E-3</v>
      </c>
    </row>
    <row r="70" spans="1:12" ht="15.75" thickBot="1" x14ac:dyDescent="0.3">
      <c r="A70" s="1"/>
      <c r="B70" s="1"/>
      <c r="C70" s="1"/>
      <c r="D70" s="1"/>
      <c r="E70" s="1"/>
      <c r="F70" s="1" t="s">
        <v>87</v>
      </c>
      <c r="G70" s="1"/>
      <c r="H70" s="1"/>
      <c r="I70" s="19">
        <v>388.32</v>
      </c>
      <c r="J70" s="19">
        <v>751</v>
      </c>
      <c r="K70" s="19">
        <f>ROUND((I70-J70),5)</f>
        <v>-362.68</v>
      </c>
      <c r="L70" s="20">
        <f>ROUND(IF(J70=0, IF(I70=0, 0, 1), I70/J70),5)</f>
        <v>0.51707000000000003</v>
      </c>
    </row>
    <row r="71" spans="1:12" x14ac:dyDescent="0.25">
      <c r="A71" s="1"/>
      <c r="B71" s="1"/>
      <c r="C71" s="1"/>
      <c r="D71" s="1"/>
      <c r="E71" s="1" t="s">
        <v>88</v>
      </c>
      <c r="F71" s="1"/>
      <c r="G71" s="1"/>
      <c r="H71" s="1"/>
      <c r="I71" s="3">
        <f>ROUND(SUM(I46:I49)+I52+I56+I59+SUM(I65:I66)+SUM(I69:I70),5)</f>
        <v>532670.71</v>
      </c>
      <c r="J71" s="3">
        <f>ROUND(SUM(J46:J49)+J52+J56+J59+SUM(J65:J66)+SUM(J69:J70),5)</f>
        <v>510474</v>
      </c>
      <c r="K71" s="3">
        <f>ROUND((I71-J71),5)</f>
        <v>22196.71</v>
      </c>
      <c r="L71" s="4">
        <f>ROUND(IF(J71=0, IF(I71=0, 0, 1), I71/J71),5)</f>
        <v>1.04348</v>
      </c>
    </row>
    <row r="72" spans="1:12" x14ac:dyDescent="0.25">
      <c r="A72" s="1"/>
      <c r="B72" s="1"/>
      <c r="C72" s="1"/>
      <c r="D72" s="1"/>
      <c r="E72" s="1" t="s">
        <v>14</v>
      </c>
      <c r="F72" s="1"/>
      <c r="G72" s="1"/>
      <c r="H72" s="1"/>
      <c r="I72" s="3"/>
      <c r="J72" s="3"/>
      <c r="K72" s="3"/>
      <c r="L72" s="4"/>
    </row>
    <row r="73" spans="1:12" x14ac:dyDescent="0.25">
      <c r="A73" s="1"/>
      <c r="B73" s="1"/>
      <c r="C73" s="1"/>
      <c r="D73" s="1"/>
      <c r="E73" s="1"/>
      <c r="F73" s="1" t="s">
        <v>89</v>
      </c>
      <c r="G73" s="1"/>
      <c r="H73" s="1"/>
      <c r="I73" s="3">
        <v>287.85000000000002</v>
      </c>
      <c r="J73" s="3">
        <v>6750</v>
      </c>
      <c r="K73" s="3">
        <f>ROUND((I73-J73),5)</f>
        <v>-6462.15</v>
      </c>
      <c r="L73" s="4">
        <f>ROUND(IF(J73=0, IF(I73=0, 0, 1), I73/J73),5)</f>
        <v>4.2639999999999997E-2</v>
      </c>
    </row>
    <row r="74" spans="1:12" x14ac:dyDescent="0.25">
      <c r="A74" s="1"/>
      <c r="B74" s="1"/>
      <c r="C74" s="1"/>
      <c r="D74" s="1"/>
      <c r="E74" s="1"/>
      <c r="F74" s="1" t="s">
        <v>65</v>
      </c>
      <c r="G74" s="1"/>
      <c r="H74" s="1"/>
      <c r="I74" s="3">
        <v>8000</v>
      </c>
      <c r="J74" s="3">
        <v>4500</v>
      </c>
      <c r="K74" s="3">
        <f>ROUND((I74-J74),5)</f>
        <v>3500</v>
      </c>
      <c r="L74" s="4">
        <f>ROUND(IF(J74=0, IF(I74=0, 0, 1), I74/J74),5)</f>
        <v>1.7777799999999999</v>
      </c>
    </row>
    <row r="75" spans="1:12" x14ac:dyDescent="0.25">
      <c r="A75" s="1"/>
      <c r="B75" s="1"/>
      <c r="C75" s="1"/>
      <c r="D75" s="1"/>
      <c r="E75" s="1"/>
      <c r="F75" s="1" t="s">
        <v>90</v>
      </c>
      <c r="G75" s="1"/>
      <c r="H75" s="1"/>
      <c r="I75" s="3">
        <v>183847.56</v>
      </c>
      <c r="J75" s="3">
        <v>186002</v>
      </c>
      <c r="K75" s="3">
        <f>ROUND((I75-J75),5)</f>
        <v>-2154.44</v>
      </c>
      <c r="L75" s="4">
        <f>ROUND(IF(J75=0, IF(I75=0, 0, 1), I75/J75),5)</f>
        <v>0.98841999999999997</v>
      </c>
    </row>
    <row r="76" spans="1:12" x14ac:dyDescent="0.25">
      <c r="A76" s="1"/>
      <c r="B76" s="1"/>
      <c r="C76" s="1"/>
      <c r="D76" s="1"/>
      <c r="E76" s="1"/>
      <c r="F76" s="1" t="s">
        <v>70</v>
      </c>
      <c r="G76" s="1"/>
      <c r="H76" s="1"/>
      <c r="I76" s="3"/>
      <c r="J76" s="3"/>
      <c r="K76" s="3"/>
      <c r="L76" s="4"/>
    </row>
    <row r="77" spans="1:12" x14ac:dyDescent="0.25">
      <c r="A77" s="1"/>
      <c r="B77" s="1"/>
      <c r="C77" s="1"/>
      <c r="D77" s="1"/>
      <c r="E77" s="1"/>
      <c r="F77" s="1"/>
      <c r="G77" s="1" t="s">
        <v>71</v>
      </c>
      <c r="H77" s="1"/>
      <c r="I77" s="3">
        <v>17943.79</v>
      </c>
      <c r="J77" s="3">
        <v>20250</v>
      </c>
      <c r="K77" s="3">
        <f>ROUND((I77-J77),5)</f>
        <v>-2306.21</v>
      </c>
      <c r="L77" s="4">
        <f>ROUND(IF(J77=0, IF(I77=0, 0, 1), I77/J77),5)</f>
        <v>0.88610999999999995</v>
      </c>
    </row>
    <row r="78" spans="1:12" ht="15.75" thickBot="1" x14ac:dyDescent="0.3">
      <c r="A78" s="1"/>
      <c r="B78" s="1"/>
      <c r="C78" s="1"/>
      <c r="D78" s="1"/>
      <c r="E78" s="1"/>
      <c r="F78" s="1"/>
      <c r="G78" s="1" t="s">
        <v>72</v>
      </c>
      <c r="H78" s="1"/>
      <c r="I78" s="19">
        <v>22029.919999999998</v>
      </c>
      <c r="J78" s="19">
        <v>18282</v>
      </c>
      <c r="K78" s="19">
        <f>ROUND((I78-J78),5)</f>
        <v>3747.92</v>
      </c>
      <c r="L78" s="20">
        <f>ROUND(IF(J78=0, IF(I78=0, 0, 1), I78/J78),5)</f>
        <v>1.2050099999999999</v>
      </c>
    </row>
    <row r="79" spans="1:12" x14ac:dyDescent="0.25">
      <c r="A79" s="1"/>
      <c r="B79" s="1"/>
      <c r="C79" s="1"/>
      <c r="D79" s="1"/>
      <c r="E79" s="1"/>
      <c r="F79" s="1" t="s">
        <v>73</v>
      </c>
      <c r="G79" s="1"/>
      <c r="H79" s="1"/>
      <c r="I79" s="3">
        <f>ROUND(SUM(I76:I78),5)</f>
        <v>39973.71</v>
      </c>
      <c r="J79" s="3">
        <f>ROUND(SUM(J76:J78),5)</f>
        <v>38532</v>
      </c>
      <c r="K79" s="3">
        <f>ROUND((I79-J79),5)</f>
        <v>1441.71</v>
      </c>
      <c r="L79" s="4">
        <f>ROUND(IF(J79=0, IF(I79=0, 0, 1), I79/J79),5)</f>
        <v>1.03742</v>
      </c>
    </row>
    <row r="80" spans="1:12" x14ac:dyDescent="0.25">
      <c r="A80" s="1"/>
      <c r="B80" s="1"/>
      <c r="C80" s="1"/>
      <c r="D80" s="1"/>
      <c r="E80" s="1"/>
      <c r="F80" s="1" t="s">
        <v>74</v>
      </c>
      <c r="G80" s="1"/>
      <c r="H80" s="1"/>
      <c r="I80" s="3"/>
      <c r="J80" s="3"/>
      <c r="K80" s="3"/>
      <c r="L80" s="4"/>
    </row>
    <row r="81" spans="1:12" ht="15.75" thickBot="1" x14ac:dyDescent="0.3">
      <c r="A81" s="1"/>
      <c r="B81" s="1"/>
      <c r="C81" s="1"/>
      <c r="D81" s="1"/>
      <c r="E81" s="1"/>
      <c r="F81" s="1"/>
      <c r="G81" s="1" t="s">
        <v>75</v>
      </c>
      <c r="H81" s="1"/>
      <c r="I81" s="19">
        <v>9440.67</v>
      </c>
      <c r="J81" s="19">
        <v>13500</v>
      </c>
      <c r="K81" s="19">
        <f>ROUND((I81-J81),5)</f>
        <v>-4059.33</v>
      </c>
      <c r="L81" s="20">
        <f>ROUND(IF(J81=0, IF(I81=0, 0, 1), I81/J81),5)</f>
        <v>0.69930999999999999</v>
      </c>
    </row>
    <row r="82" spans="1:12" x14ac:dyDescent="0.25">
      <c r="A82" s="1"/>
      <c r="B82" s="1"/>
      <c r="C82" s="1"/>
      <c r="D82" s="1"/>
      <c r="E82" s="1"/>
      <c r="F82" s="1" t="s">
        <v>76</v>
      </c>
      <c r="G82" s="1"/>
      <c r="H82" s="1"/>
      <c r="I82" s="3">
        <f>ROUND(SUM(I80:I81),5)</f>
        <v>9440.67</v>
      </c>
      <c r="J82" s="3">
        <f>ROUND(SUM(J80:J81),5)</f>
        <v>13500</v>
      </c>
      <c r="K82" s="3">
        <f>ROUND((I82-J82),5)</f>
        <v>-4059.33</v>
      </c>
      <c r="L82" s="4">
        <f>ROUND(IF(J82=0, IF(I82=0, 0, 1), I82/J82),5)</f>
        <v>0.69930999999999999</v>
      </c>
    </row>
    <row r="83" spans="1:12" x14ac:dyDescent="0.25">
      <c r="A83" s="1"/>
      <c r="B83" s="1"/>
      <c r="C83" s="1"/>
      <c r="D83" s="1"/>
      <c r="E83" s="1"/>
      <c r="F83" s="1" t="s">
        <v>77</v>
      </c>
      <c r="G83" s="1"/>
      <c r="H83" s="1"/>
      <c r="I83" s="3"/>
      <c r="J83" s="3"/>
      <c r="K83" s="3"/>
      <c r="L83" s="4"/>
    </row>
    <row r="84" spans="1:12" x14ac:dyDescent="0.25">
      <c r="A84" s="1"/>
      <c r="B84" s="1"/>
      <c r="C84" s="1"/>
      <c r="D84" s="1"/>
      <c r="E84" s="1"/>
      <c r="F84" s="1"/>
      <c r="G84" s="1" t="s">
        <v>78</v>
      </c>
      <c r="H84" s="1"/>
      <c r="I84" s="3">
        <v>384.45</v>
      </c>
      <c r="J84" s="3"/>
      <c r="K84" s="3"/>
      <c r="L84" s="4"/>
    </row>
    <row r="85" spans="1:12" x14ac:dyDescent="0.25">
      <c r="A85" s="1"/>
      <c r="B85" s="1"/>
      <c r="C85" s="1"/>
      <c r="D85" s="1"/>
      <c r="E85" s="1"/>
      <c r="F85" s="1"/>
      <c r="G85" s="1" t="s">
        <v>79</v>
      </c>
      <c r="H85" s="1"/>
      <c r="I85" s="3">
        <v>481.64</v>
      </c>
      <c r="J85" s="3"/>
      <c r="K85" s="3"/>
      <c r="L85" s="4"/>
    </row>
    <row r="86" spans="1:12" x14ac:dyDescent="0.25">
      <c r="A86" s="1"/>
      <c r="B86" s="1"/>
      <c r="C86" s="1"/>
      <c r="D86" s="1"/>
      <c r="E86" s="1"/>
      <c r="F86" s="1"/>
      <c r="G86" s="1" t="s">
        <v>80</v>
      </c>
      <c r="H86" s="1"/>
      <c r="I86" s="3">
        <v>468.46</v>
      </c>
      <c r="J86" s="3"/>
      <c r="K86" s="3"/>
      <c r="L86" s="4"/>
    </row>
    <row r="87" spans="1:12" ht="15.75" thickBot="1" x14ac:dyDescent="0.3">
      <c r="A87" s="1"/>
      <c r="B87" s="1"/>
      <c r="C87" s="1"/>
      <c r="D87" s="1"/>
      <c r="E87" s="1"/>
      <c r="F87" s="1"/>
      <c r="G87" s="1" t="s">
        <v>81</v>
      </c>
      <c r="H87" s="1"/>
      <c r="I87" s="19">
        <v>0</v>
      </c>
      <c r="J87" s="19">
        <v>1876</v>
      </c>
      <c r="K87" s="19">
        <f>ROUND((I87-J87),5)</f>
        <v>-1876</v>
      </c>
      <c r="L87" s="20">
        <f>ROUND(IF(J87=0, IF(I87=0, 0, 1), I87/J87),5)</f>
        <v>0</v>
      </c>
    </row>
    <row r="88" spans="1:12" x14ac:dyDescent="0.25">
      <c r="A88" s="1"/>
      <c r="B88" s="1"/>
      <c r="C88" s="1"/>
      <c r="D88" s="1"/>
      <c r="E88" s="1"/>
      <c r="F88" s="1" t="s">
        <v>82</v>
      </c>
      <c r="G88" s="1"/>
      <c r="H88" s="1"/>
      <c r="I88" s="3">
        <f>ROUND(SUM(I83:I87),5)</f>
        <v>1334.55</v>
      </c>
      <c r="J88" s="3">
        <f>ROUND(SUM(J83:J87),5)</f>
        <v>1876</v>
      </c>
      <c r="K88" s="3">
        <f>ROUND((I88-J88),5)</f>
        <v>-541.45000000000005</v>
      </c>
      <c r="L88" s="4">
        <f>ROUND(IF(J88=0, IF(I88=0, 0, 1), I88/J88),5)</f>
        <v>0.71138000000000001</v>
      </c>
    </row>
    <row r="89" spans="1:12" x14ac:dyDescent="0.25">
      <c r="A89" s="1"/>
      <c r="B89" s="1"/>
      <c r="C89" s="1"/>
      <c r="D89" s="1"/>
      <c r="E89" s="1"/>
      <c r="F89" s="1" t="s">
        <v>83</v>
      </c>
      <c r="G89" s="1"/>
      <c r="H89" s="1"/>
      <c r="I89" s="3">
        <v>188.94</v>
      </c>
      <c r="J89" s="3"/>
      <c r="K89" s="3"/>
      <c r="L89" s="4"/>
    </row>
    <row r="90" spans="1:12" x14ac:dyDescent="0.25">
      <c r="A90" s="1"/>
      <c r="B90" s="1"/>
      <c r="C90" s="1"/>
      <c r="D90" s="1"/>
      <c r="E90" s="1"/>
      <c r="F90" s="1" t="s">
        <v>91</v>
      </c>
      <c r="G90" s="1"/>
      <c r="H90" s="1"/>
      <c r="I90" s="3"/>
      <c r="J90" s="3"/>
      <c r="K90" s="3"/>
      <c r="L90" s="4"/>
    </row>
    <row r="91" spans="1:12" x14ac:dyDescent="0.25">
      <c r="A91" s="1"/>
      <c r="B91" s="1"/>
      <c r="C91" s="1"/>
      <c r="D91" s="1"/>
      <c r="E91" s="1"/>
      <c r="F91" s="1"/>
      <c r="G91" s="1" t="s">
        <v>85</v>
      </c>
      <c r="H91" s="1"/>
      <c r="I91" s="3">
        <v>373.99</v>
      </c>
      <c r="J91" s="3"/>
      <c r="K91" s="3"/>
      <c r="L91" s="4"/>
    </row>
    <row r="92" spans="1:12" ht="15.75" thickBot="1" x14ac:dyDescent="0.3">
      <c r="A92" s="1"/>
      <c r="B92" s="1"/>
      <c r="C92" s="1"/>
      <c r="D92" s="1"/>
      <c r="E92" s="1"/>
      <c r="F92" s="1"/>
      <c r="G92" s="1" t="s">
        <v>92</v>
      </c>
      <c r="H92" s="1"/>
      <c r="I92" s="19">
        <v>308.08999999999997</v>
      </c>
      <c r="J92" s="3"/>
      <c r="K92" s="3"/>
      <c r="L92" s="4"/>
    </row>
    <row r="93" spans="1:12" x14ac:dyDescent="0.25">
      <c r="A93" s="1"/>
      <c r="B93" s="1"/>
      <c r="C93" s="1"/>
      <c r="D93" s="1"/>
      <c r="E93" s="1"/>
      <c r="F93" s="1" t="s">
        <v>93</v>
      </c>
      <c r="G93" s="1"/>
      <c r="H93" s="1"/>
      <c r="I93" s="3">
        <f>ROUND(SUM(I90:I92),5)</f>
        <v>682.08</v>
      </c>
      <c r="J93" s="3"/>
      <c r="K93" s="3"/>
      <c r="L93" s="4"/>
    </row>
    <row r="94" spans="1:12" ht="15.75" thickBot="1" x14ac:dyDescent="0.3">
      <c r="A94" s="1"/>
      <c r="B94" s="1"/>
      <c r="C94" s="1"/>
      <c r="D94" s="1"/>
      <c r="E94" s="1"/>
      <c r="F94" s="1" t="s">
        <v>87</v>
      </c>
      <c r="G94" s="1"/>
      <c r="H94" s="1"/>
      <c r="I94" s="19">
        <v>0</v>
      </c>
      <c r="J94" s="19">
        <v>751</v>
      </c>
      <c r="K94" s="19">
        <f>ROUND((I94-J94),5)</f>
        <v>-751</v>
      </c>
      <c r="L94" s="20">
        <f>ROUND(IF(J94=0, IF(I94=0, 0, 1), I94/J94),5)</f>
        <v>0</v>
      </c>
    </row>
    <row r="95" spans="1:12" x14ac:dyDescent="0.25">
      <c r="A95" s="1"/>
      <c r="B95" s="1"/>
      <c r="C95" s="1"/>
      <c r="D95" s="1"/>
      <c r="E95" s="1" t="s">
        <v>94</v>
      </c>
      <c r="F95" s="1"/>
      <c r="G95" s="1"/>
      <c r="H95" s="1"/>
      <c r="I95" s="3">
        <f>ROUND(SUM(I72:I75)+I79+I82+SUM(I88:I89)+SUM(I93:I94),5)</f>
        <v>243755.36</v>
      </c>
      <c r="J95" s="3">
        <f>ROUND(SUM(J72:J75)+J79+J82+SUM(J88:J89)+SUM(J93:J94),5)</f>
        <v>251911</v>
      </c>
      <c r="K95" s="3">
        <f>ROUND((I95-J95),5)</f>
        <v>-8155.64</v>
      </c>
      <c r="L95" s="4">
        <f>ROUND(IF(J95=0, IF(I95=0, 0, 1), I95/J95),5)</f>
        <v>0.96762000000000004</v>
      </c>
    </row>
    <row r="96" spans="1:12" x14ac:dyDescent="0.25">
      <c r="A96" s="1"/>
      <c r="B96" s="1"/>
      <c r="C96" s="1"/>
      <c r="D96" s="1"/>
      <c r="E96" s="1" t="s">
        <v>15</v>
      </c>
      <c r="F96" s="1"/>
      <c r="G96" s="1"/>
      <c r="H96" s="1"/>
      <c r="I96" s="3"/>
      <c r="J96" s="3"/>
      <c r="K96" s="3"/>
      <c r="L96" s="4"/>
    </row>
    <row r="97" spans="1:12" x14ac:dyDescent="0.25">
      <c r="A97" s="1"/>
      <c r="B97" s="1"/>
      <c r="C97" s="1"/>
      <c r="D97" s="1"/>
      <c r="E97" s="1"/>
      <c r="F97" s="1" t="s">
        <v>95</v>
      </c>
      <c r="G97" s="1"/>
      <c r="H97" s="1"/>
      <c r="I97" s="3">
        <v>0</v>
      </c>
      <c r="J97" s="3">
        <v>1125</v>
      </c>
      <c r="K97" s="3">
        <f>ROUND((I97-J97),5)</f>
        <v>-1125</v>
      </c>
      <c r="L97" s="4">
        <f>ROUND(IF(J97=0, IF(I97=0, 0, 1), I97/J97),5)</f>
        <v>0</v>
      </c>
    </row>
    <row r="98" spans="1:12" x14ac:dyDescent="0.25">
      <c r="A98" s="1"/>
      <c r="B98" s="1"/>
      <c r="C98" s="1"/>
      <c r="D98" s="1"/>
      <c r="E98" s="1"/>
      <c r="F98" s="1" t="s">
        <v>65</v>
      </c>
      <c r="G98" s="1"/>
      <c r="H98" s="1"/>
      <c r="I98" s="3">
        <v>1000</v>
      </c>
      <c r="J98" s="3">
        <v>751</v>
      </c>
      <c r="K98" s="3">
        <f>ROUND((I98-J98),5)</f>
        <v>249</v>
      </c>
      <c r="L98" s="4">
        <f>ROUND(IF(J98=0, IF(I98=0, 0, 1), I98/J98),5)</f>
        <v>1.3315600000000001</v>
      </c>
    </row>
    <row r="99" spans="1:12" x14ac:dyDescent="0.25">
      <c r="A99" s="1"/>
      <c r="B99" s="1"/>
      <c r="C99" s="1"/>
      <c r="D99" s="1"/>
      <c r="E99" s="1"/>
      <c r="F99" s="1" t="s">
        <v>90</v>
      </c>
      <c r="G99" s="1"/>
      <c r="H99" s="1"/>
      <c r="I99" s="3">
        <v>25063.72</v>
      </c>
      <c r="J99" s="3">
        <v>24115</v>
      </c>
      <c r="K99" s="3">
        <f>ROUND((I99-J99),5)</f>
        <v>948.72</v>
      </c>
      <c r="L99" s="4">
        <f>ROUND(IF(J99=0, IF(I99=0, 0, 1), I99/J99),5)</f>
        <v>1.0393399999999999</v>
      </c>
    </row>
    <row r="100" spans="1:12" x14ac:dyDescent="0.25">
      <c r="A100" s="1"/>
      <c r="B100" s="1"/>
      <c r="C100" s="1"/>
      <c r="D100" s="1"/>
      <c r="E100" s="1"/>
      <c r="F100" s="1" t="s">
        <v>70</v>
      </c>
      <c r="G100" s="1"/>
      <c r="H100" s="1"/>
      <c r="I100" s="3"/>
      <c r="J100" s="3"/>
      <c r="K100" s="3"/>
      <c r="L100" s="4"/>
    </row>
    <row r="101" spans="1:12" ht="15.75" thickBot="1" x14ac:dyDescent="0.3">
      <c r="A101" s="1"/>
      <c r="B101" s="1"/>
      <c r="C101" s="1"/>
      <c r="D101" s="1"/>
      <c r="E101" s="1"/>
      <c r="F101" s="1"/>
      <c r="G101" s="1" t="s">
        <v>71</v>
      </c>
      <c r="H101" s="1"/>
      <c r="I101" s="19">
        <v>2543.9299999999998</v>
      </c>
      <c r="J101" s="19">
        <v>2627</v>
      </c>
      <c r="K101" s="19">
        <f>ROUND((I101-J101),5)</f>
        <v>-83.07</v>
      </c>
      <c r="L101" s="20">
        <f>ROUND(IF(J101=0, IF(I101=0, 0, 1), I101/J101),5)</f>
        <v>0.96838000000000002</v>
      </c>
    </row>
    <row r="102" spans="1:12" x14ac:dyDescent="0.25">
      <c r="A102" s="1"/>
      <c r="B102" s="1"/>
      <c r="C102" s="1"/>
      <c r="D102" s="1"/>
      <c r="E102" s="1"/>
      <c r="F102" s="1" t="s">
        <v>73</v>
      </c>
      <c r="G102" s="1"/>
      <c r="H102" s="1"/>
      <c r="I102" s="3">
        <f>ROUND(SUM(I100:I101),5)</f>
        <v>2543.9299999999998</v>
      </c>
      <c r="J102" s="3">
        <f>ROUND(SUM(J100:J101),5)</f>
        <v>2627</v>
      </c>
      <c r="K102" s="3">
        <f>ROUND((I102-J102),5)</f>
        <v>-83.07</v>
      </c>
      <c r="L102" s="4">
        <f>ROUND(IF(J102=0, IF(I102=0, 0, 1), I102/J102),5)</f>
        <v>0.96838000000000002</v>
      </c>
    </row>
    <row r="103" spans="1:12" x14ac:dyDescent="0.25">
      <c r="A103" s="1"/>
      <c r="B103" s="1"/>
      <c r="C103" s="1"/>
      <c r="D103" s="1"/>
      <c r="E103" s="1"/>
      <c r="F103" s="1" t="s">
        <v>96</v>
      </c>
      <c r="G103" s="1"/>
      <c r="H103" s="1"/>
      <c r="I103" s="3"/>
      <c r="J103" s="3"/>
      <c r="K103" s="3"/>
      <c r="L103" s="4"/>
    </row>
    <row r="104" spans="1:12" x14ac:dyDescent="0.25">
      <c r="A104" s="1"/>
      <c r="B104" s="1"/>
      <c r="C104" s="1"/>
      <c r="D104" s="1"/>
      <c r="E104" s="1"/>
      <c r="F104" s="1"/>
      <c r="G104" s="1" t="s">
        <v>97</v>
      </c>
      <c r="H104" s="1"/>
      <c r="I104" s="3">
        <v>539.5</v>
      </c>
      <c r="J104" s="3"/>
      <c r="K104" s="3"/>
      <c r="L104" s="4"/>
    </row>
    <row r="105" spans="1:12" x14ac:dyDescent="0.25">
      <c r="A105" s="1"/>
      <c r="B105" s="1"/>
      <c r="C105" s="1"/>
      <c r="D105" s="1"/>
      <c r="E105" s="1"/>
      <c r="F105" s="1"/>
      <c r="G105" s="1" t="s">
        <v>98</v>
      </c>
      <c r="H105" s="1"/>
      <c r="I105" s="3">
        <v>125</v>
      </c>
      <c r="J105" s="3">
        <v>225</v>
      </c>
      <c r="K105" s="3">
        <f>ROUND((I105-J105),5)</f>
        <v>-100</v>
      </c>
      <c r="L105" s="4">
        <f>ROUND(IF(J105=0, IF(I105=0, 0, 1), I105/J105),5)</f>
        <v>0.55556000000000005</v>
      </c>
    </row>
    <row r="106" spans="1:12" ht="15.75" thickBot="1" x14ac:dyDescent="0.3">
      <c r="A106" s="1"/>
      <c r="B106" s="1"/>
      <c r="C106" s="1"/>
      <c r="D106" s="1"/>
      <c r="E106" s="1"/>
      <c r="F106" s="1"/>
      <c r="G106" s="1" t="s">
        <v>99</v>
      </c>
      <c r="H106" s="1"/>
      <c r="I106" s="19">
        <v>151.69</v>
      </c>
      <c r="J106" s="19"/>
      <c r="K106" s="19"/>
      <c r="L106" s="20"/>
    </row>
    <row r="107" spans="1:12" x14ac:dyDescent="0.25">
      <c r="A107" s="1"/>
      <c r="B107" s="1"/>
      <c r="C107" s="1"/>
      <c r="D107" s="1"/>
      <c r="E107" s="1"/>
      <c r="F107" s="1" t="s">
        <v>100</v>
      </c>
      <c r="G107" s="1"/>
      <c r="H107" s="1"/>
      <c r="I107" s="3">
        <f>ROUND(SUM(I103:I106),5)</f>
        <v>816.19</v>
      </c>
      <c r="J107" s="3">
        <f>ROUND(SUM(J103:J106),5)</f>
        <v>225</v>
      </c>
      <c r="K107" s="3">
        <f>ROUND((I107-J107),5)</f>
        <v>591.19000000000005</v>
      </c>
      <c r="L107" s="4">
        <f>ROUND(IF(J107=0, IF(I107=0, 0, 1), I107/J107),5)</f>
        <v>3.62751</v>
      </c>
    </row>
    <row r="108" spans="1:12" x14ac:dyDescent="0.25">
      <c r="A108" s="1"/>
      <c r="B108" s="1"/>
      <c r="C108" s="1"/>
      <c r="D108" s="1"/>
      <c r="E108" s="1"/>
      <c r="F108" s="1" t="s">
        <v>77</v>
      </c>
      <c r="G108" s="1"/>
      <c r="H108" s="1"/>
      <c r="I108" s="3"/>
      <c r="J108" s="3"/>
      <c r="K108" s="3"/>
      <c r="L108" s="4"/>
    </row>
    <row r="109" spans="1:12" ht="15.75" thickBot="1" x14ac:dyDescent="0.3">
      <c r="A109" s="1"/>
      <c r="B109" s="1"/>
      <c r="C109" s="1"/>
      <c r="D109" s="1"/>
      <c r="E109" s="1"/>
      <c r="F109" s="1"/>
      <c r="G109" s="1" t="s">
        <v>80</v>
      </c>
      <c r="H109" s="1"/>
      <c r="I109" s="5">
        <v>638.17999999999995</v>
      </c>
      <c r="J109" s="5">
        <v>599</v>
      </c>
      <c r="K109" s="5">
        <f>ROUND((I109-J109),5)</f>
        <v>39.18</v>
      </c>
      <c r="L109" s="6">
        <f>ROUND(IF(J109=0, IF(I109=0, 0, 1), I109/J109),5)</f>
        <v>1.06541</v>
      </c>
    </row>
    <row r="110" spans="1:12" ht="15.75" thickBot="1" x14ac:dyDescent="0.3">
      <c r="A110" s="1"/>
      <c r="B110" s="1"/>
      <c r="C110" s="1"/>
      <c r="D110" s="1"/>
      <c r="E110" s="1"/>
      <c r="F110" s="1" t="s">
        <v>82</v>
      </c>
      <c r="G110" s="1"/>
      <c r="H110" s="1"/>
      <c r="I110" s="7">
        <f>ROUND(SUM(I108:I109),5)</f>
        <v>638.17999999999995</v>
      </c>
      <c r="J110" s="7">
        <f>ROUND(SUM(J108:J109),5)</f>
        <v>599</v>
      </c>
      <c r="K110" s="7">
        <f>ROUND((I110-J110),5)</f>
        <v>39.18</v>
      </c>
      <c r="L110" s="8">
        <f>ROUND(IF(J110=0, IF(I110=0, 0, 1), I110/J110),5)</f>
        <v>1.06541</v>
      </c>
    </row>
    <row r="111" spans="1:12" x14ac:dyDescent="0.25">
      <c r="A111" s="1"/>
      <c r="B111" s="1"/>
      <c r="C111" s="1"/>
      <c r="D111" s="1"/>
      <c r="E111" s="1" t="s">
        <v>101</v>
      </c>
      <c r="F111" s="1"/>
      <c r="G111" s="1"/>
      <c r="H111" s="1"/>
      <c r="I111" s="3">
        <f>ROUND(SUM(I96:I99)+I102+I107+I110,5)</f>
        <v>30062.02</v>
      </c>
      <c r="J111" s="3">
        <f>ROUND(SUM(J96:J99)+J102+J107+J110,5)</f>
        <v>29442</v>
      </c>
      <c r="K111" s="3">
        <f>ROUND((I111-J111),5)</f>
        <v>620.02</v>
      </c>
      <c r="L111" s="4">
        <f>ROUND(IF(J111=0, IF(I111=0, 0, 1), I111/J111),5)</f>
        <v>1.0210600000000001</v>
      </c>
    </row>
    <row r="112" spans="1:12" x14ac:dyDescent="0.25">
      <c r="A112" s="1"/>
      <c r="B112" s="1"/>
      <c r="C112" s="1"/>
      <c r="D112" s="1"/>
      <c r="E112" s="1" t="s">
        <v>16</v>
      </c>
      <c r="F112" s="1"/>
      <c r="G112" s="1"/>
      <c r="H112" s="1"/>
      <c r="I112" s="3"/>
      <c r="J112" s="3"/>
      <c r="K112" s="3"/>
      <c r="L112" s="4"/>
    </row>
    <row r="113" spans="1:12" x14ac:dyDescent="0.25">
      <c r="A113" s="1"/>
      <c r="B113" s="1"/>
      <c r="C113" s="1"/>
      <c r="D113" s="1"/>
      <c r="E113" s="1"/>
      <c r="F113" s="1" t="s">
        <v>102</v>
      </c>
      <c r="G113" s="1"/>
      <c r="H113" s="1"/>
      <c r="I113" s="3">
        <v>0</v>
      </c>
      <c r="J113" s="3">
        <v>7875</v>
      </c>
      <c r="K113" s="3">
        <f>ROUND((I113-J113),5)</f>
        <v>-7875</v>
      </c>
      <c r="L113" s="4">
        <f>ROUND(IF(J113=0, IF(I113=0, 0, 1), I113/J113),5)</f>
        <v>0</v>
      </c>
    </row>
    <row r="114" spans="1:12" x14ac:dyDescent="0.25">
      <c r="A114" s="1"/>
      <c r="B114" s="1"/>
      <c r="C114" s="1"/>
      <c r="D114" s="1"/>
      <c r="E114" s="1"/>
      <c r="F114" s="1" t="s">
        <v>65</v>
      </c>
      <c r="G114" s="1"/>
      <c r="H114" s="1"/>
      <c r="I114" s="3">
        <v>8000</v>
      </c>
      <c r="J114" s="3">
        <v>6002</v>
      </c>
      <c r="K114" s="3">
        <f>ROUND((I114-J114),5)</f>
        <v>1998</v>
      </c>
      <c r="L114" s="4">
        <f>ROUND(IF(J114=0, IF(I114=0, 0, 1), I114/J114),5)</f>
        <v>1.3328899999999999</v>
      </c>
    </row>
    <row r="115" spans="1:12" x14ac:dyDescent="0.25">
      <c r="A115" s="1"/>
      <c r="B115" s="1"/>
      <c r="C115" s="1"/>
      <c r="D115" s="1"/>
      <c r="E115" s="1"/>
      <c r="F115" s="1" t="s">
        <v>90</v>
      </c>
      <c r="G115" s="1"/>
      <c r="H115" s="1"/>
      <c r="I115" s="3">
        <v>173256.34</v>
      </c>
      <c r="J115" s="3">
        <v>229500</v>
      </c>
      <c r="K115" s="3">
        <f>ROUND((I115-J115),5)</f>
        <v>-56243.66</v>
      </c>
      <c r="L115" s="4">
        <f>ROUND(IF(J115=0, IF(I115=0, 0, 1), I115/J115),5)</f>
        <v>0.75492999999999999</v>
      </c>
    </row>
    <row r="116" spans="1:12" x14ac:dyDescent="0.25">
      <c r="A116" s="1"/>
      <c r="B116" s="1"/>
      <c r="C116" s="1"/>
      <c r="D116" s="1"/>
      <c r="E116" s="1"/>
      <c r="F116" s="1" t="s">
        <v>103</v>
      </c>
      <c r="G116" s="1"/>
      <c r="H116" s="1"/>
      <c r="I116" s="3"/>
      <c r="J116" s="3"/>
      <c r="K116" s="3"/>
      <c r="L116" s="4"/>
    </row>
    <row r="117" spans="1:12" ht="15.75" thickBot="1" x14ac:dyDescent="0.3">
      <c r="A117" s="1"/>
      <c r="B117" s="1"/>
      <c r="C117" s="1"/>
      <c r="D117" s="1"/>
      <c r="E117" s="1"/>
      <c r="F117" s="1"/>
      <c r="G117" s="1" t="s">
        <v>104</v>
      </c>
      <c r="H117" s="1"/>
      <c r="I117" s="19">
        <v>23681.07</v>
      </c>
      <c r="J117" s="3"/>
      <c r="K117" s="3"/>
      <c r="L117" s="4"/>
    </row>
    <row r="118" spans="1:12" x14ac:dyDescent="0.25">
      <c r="A118" s="1"/>
      <c r="B118" s="1"/>
      <c r="C118" s="1"/>
      <c r="D118" s="1"/>
      <c r="E118" s="1"/>
      <c r="F118" s="1" t="s">
        <v>105</v>
      </c>
      <c r="G118" s="1"/>
      <c r="H118" s="1"/>
      <c r="I118" s="3">
        <f>ROUND(SUM(I116:I117),5)</f>
        <v>23681.07</v>
      </c>
      <c r="J118" s="3"/>
      <c r="K118" s="3"/>
      <c r="L118" s="4"/>
    </row>
    <row r="119" spans="1:12" x14ac:dyDescent="0.25">
      <c r="A119" s="1"/>
      <c r="B119" s="1"/>
      <c r="C119" s="1"/>
      <c r="D119" s="1"/>
      <c r="E119" s="1"/>
      <c r="F119" s="1" t="s">
        <v>106</v>
      </c>
      <c r="G119" s="1"/>
      <c r="H119" s="1"/>
      <c r="I119" s="3"/>
      <c r="J119" s="3"/>
      <c r="K119" s="3"/>
      <c r="L119" s="4"/>
    </row>
    <row r="120" spans="1:12" x14ac:dyDescent="0.25">
      <c r="A120" s="1"/>
      <c r="B120" s="1"/>
      <c r="C120" s="1"/>
      <c r="D120" s="1"/>
      <c r="E120" s="1"/>
      <c r="F120" s="1"/>
      <c r="G120" s="1" t="s">
        <v>107</v>
      </c>
      <c r="H120" s="1"/>
      <c r="I120" s="3">
        <v>4589.4799999999996</v>
      </c>
      <c r="J120" s="3">
        <v>5701</v>
      </c>
      <c r="K120" s="3">
        <f t="shared" ref="K120:K125" si="0">ROUND((I120-J120),5)</f>
        <v>-1111.52</v>
      </c>
      <c r="L120" s="4">
        <f t="shared" ref="L120:L125" si="1">ROUND(IF(J120=0, IF(I120=0, 0, 1), I120/J120),5)</f>
        <v>0.80503000000000002</v>
      </c>
    </row>
    <row r="121" spans="1:12" x14ac:dyDescent="0.25">
      <c r="A121" s="1"/>
      <c r="B121" s="1"/>
      <c r="C121" s="1"/>
      <c r="D121" s="1"/>
      <c r="E121" s="1"/>
      <c r="F121" s="1"/>
      <c r="G121" s="1" t="s">
        <v>108</v>
      </c>
      <c r="H121" s="1"/>
      <c r="I121" s="3">
        <v>15709.97</v>
      </c>
      <c r="J121" s="3">
        <v>15750</v>
      </c>
      <c r="K121" s="3">
        <f t="shared" si="0"/>
        <v>-40.03</v>
      </c>
      <c r="L121" s="4">
        <f t="shared" si="1"/>
        <v>0.99746000000000001</v>
      </c>
    </row>
    <row r="122" spans="1:12" x14ac:dyDescent="0.25">
      <c r="A122" s="1"/>
      <c r="B122" s="1"/>
      <c r="C122" s="1"/>
      <c r="D122" s="1"/>
      <c r="E122" s="1"/>
      <c r="F122" s="1"/>
      <c r="G122" s="1" t="s">
        <v>109</v>
      </c>
      <c r="H122" s="1"/>
      <c r="I122" s="3">
        <v>85821.07</v>
      </c>
      <c r="J122" s="3">
        <v>117751</v>
      </c>
      <c r="K122" s="3">
        <f t="shared" si="0"/>
        <v>-31929.93</v>
      </c>
      <c r="L122" s="4">
        <f t="shared" si="1"/>
        <v>0.72884000000000004</v>
      </c>
    </row>
    <row r="123" spans="1:12" x14ac:dyDescent="0.25">
      <c r="A123" s="1"/>
      <c r="B123" s="1"/>
      <c r="C123" s="1"/>
      <c r="D123" s="1"/>
      <c r="E123" s="1"/>
      <c r="F123" s="1"/>
      <c r="G123" s="1" t="s">
        <v>71</v>
      </c>
      <c r="H123" s="1"/>
      <c r="I123" s="3">
        <v>17156.650000000001</v>
      </c>
      <c r="J123" s="3">
        <v>24750</v>
      </c>
      <c r="K123" s="3">
        <f t="shared" si="0"/>
        <v>-7593.35</v>
      </c>
      <c r="L123" s="4">
        <f t="shared" si="1"/>
        <v>0.69320000000000004</v>
      </c>
    </row>
    <row r="124" spans="1:12" ht="15.75" thickBot="1" x14ac:dyDescent="0.3">
      <c r="A124" s="1"/>
      <c r="B124" s="1"/>
      <c r="C124" s="1"/>
      <c r="D124" s="1"/>
      <c r="E124" s="1"/>
      <c r="F124" s="1"/>
      <c r="G124" s="1" t="s">
        <v>72</v>
      </c>
      <c r="H124" s="1"/>
      <c r="I124" s="19">
        <v>22258.67</v>
      </c>
      <c r="J124" s="19">
        <v>25596</v>
      </c>
      <c r="K124" s="19">
        <f t="shared" si="0"/>
        <v>-3337.33</v>
      </c>
      <c r="L124" s="20">
        <f t="shared" si="1"/>
        <v>0.86961999999999995</v>
      </c>
    </row>
    <row r="125" spans="1:12" x14ac:dyDescent="0.25">
      <c r="A125" s="1"/>
      <c r="B125" s="1"/>
      <c r="C125" s="1"/>
      <c r="D125" s="1"/>
      <c r="E125" s="1"/>
      <c r="F125" s="1" t="s">
        <v>110</v>
      </c>
      <c r="G125" s="1"/>
      <c r="H125" s="1"/>
      <c r="I125" s="3">
        <f>ROUND(SUM(I119:I124),5)</f>
        <v>145535.84</v>
      </c>
      <c r="J125" s="3">
        <f>ROUND(SUM(J119:J124),5)</f>
        <v>189548</v>
      </c>
      <c r="K125" s="3">
        <f t="shared" si="0"/>
        <v>-44012.160000000003</v>
      </c>
      <c r="L125" s="4">
        <f t="shared" si="1"/>
        <v>0.76780000000000004</v>
      </c>
    </row>
    <row r="126" spans="1:12" x14ac:dyDescent="0.25">
      <c r="A126" s="1"/>
      <c r="B126" s="1"/>
      <c r="C126" s="1"/>
      <c r="D126" s="1"/>
      <c r="E126" s="1"/>
      <c r="F126" s="1" t="s">
        <v>111</v>
      </c>
      <c r="G126" s="1"/>
      <c r="H126" s="1"/>
      <c r="I126" s="3"/>
      <c r="J126" s="3"/>
      <c r="K126" s="3"/>
      <c r="L126" s="4"/>
    </row>
    <row r="127" spans="1:12" ht="15.75" thickBot="1" x14ac:dyDescent="0.3">
      <c r="A127" s="1"/>
      <c r="B127" s="1"/>
      <c r="C127" s="1"/>
      <c r="D127" s="1"/>
      <c r="E127" s="1"/>
      <c r="F127" s="1"/>
      <c r="G127" s="1" t="s">
        <v>112</v>
      </c>
      <c r="H127" s="1"/>
      <c r="I127" s="19">
        <v>880.65</v>
      </c>
      <c r="J127" s="3"/>
      <c r="K127" s="3"/>
      <c r="L127" s="4"/>
    </row>
    <row r="128" spans="1:12" x14ac:dyDescent="0.25">
      <c r="A128" s="1"/>
      <c r="B128" s="1"/>
      <c r="C128" s="1"/>
      <c r="D128" s="1"/>
      <c r="E128" s="1"/>
      <c r="F128" s="1" t="s">
        <v>113</v>
      </c>
      <c r="G128" s="1"/>
      <c r="H128" s="1"/>
      <c r="I128" s="3">
        <f>ROUND(SUM(I126:I127),5)</f>
        <v>880.65</v>
      </c>
      <c r="J128" s="3"/>
      <c r="K128" s="3"/>
      <c r="L128" s="4"/>
    </row>
    <row r="129" spans="1:12" x14ac:dyDescent="0.25">
      <c r="A129" s="1"/>
      <c r="B129" s="1"/>
      <c r="C129" s="1"/>
      <c r="D129" s="1"/>
      <c r="E129" s="1"/>
      <c r="F129" s="1" t="s">
        <v>114</v>
      </c>
      <c r="G129" s="1"/>
      <c r="H129" s="1"/>
      <c r="I129" s="3"/>
      <c r="J129" s="3"/>
      <c r="K129" s="3"/>
      <c r="L129" s="4"/>
    </row>
    <row r="130" spans="1:12" x14ac:dyDescent="0.25">
      <c r="A130" s="1"/>
      <c r="B130" s="1"/>
      <c r="C130" s="1"/>
      <c r="D130" s="1"/>
      <c r="E130" s="1"/>
      <c r="F130" s="1"/>
      <c r="G130" s="1" t="s">
        <v>115</v>
      </c>
      <c r="H130" s="1"/>
      <c r="I130" s="3">
        <v>0</v>
      </c>
      <c r="J130" s="3">
        <v>1876</v>
      </c>
      <c r="K130" s="3">
        <f>ROUND((I130-J130),5)</f>
        <v>-1876</v>
      </c>
      <c r="L130" s="4">
        <f>ROUND(IF(J130=0, IF(I130=0, 0, 1), I130/J130),5)</f>
        <v>0</v>
      </c>
    </row>
    <row r="131" spans="1:12" x14ac:dyDescent="0.25">
      <c r="A131" s="1"/>
      <c r="B131" s="1"/>
      <c r="C131" s="1"/>
      <c r="D131" s="1"/>
      <c r="E131" s="1"/>
      <c r="F131" s="1"/>
      <c r="G131" s="1" t="s">
        <v>116</v>
      </c>
      <c r="H131" s="1"/>
      <c r="I131" s="3">
        <v>190035.3</v>
      </c>
      <c r="J131" s="3">
        <v>195002</v>
      </c>
      <c r="K131" s="3">
        <f>ROUND((I131-J131),5)</f>
        <v>-4966.7</v>
      </c>
      <c r="L131" s="4">
        <f>ROUND(IF(J131=0, IF(I131=0, 0, 1), I131/J131),5)</f>
        <v>0.97453000000000001</v>
      </c>
    </row>
    <row r="132" spans="1:12" x14ac:dyDescent="0.25">
      <c r="A132" s="1"/>
      <c r="B132" s="1"/>
      <c r="C132" s="1"/>
      <c r="D132" s="1"/>
      <c r="E132" s="1"/>
      <c r="F132" s="1"/>
      <c r="G132" s="1" t="s">
        <v>117</v>
      </c>
      <c r="H132" s="1"/>
      <c r="I132" s="3">
        <v>12473.33</v>
      </c>
      <c r="J132" s="3"/>
      <c r="K132" s="3"/>
      <c r="L132" s="4"/>
    </row>
    <row r="133" spans="1:12" ht="15.75" thickBot="1" x14ac:dyDescent="0.3">
      <c r="A133" s="1"/>
      <c r="B133" s="1"/>
      <c r="C133" s="1"/>
      <c r="D133" s="1"/>
      <c r="E133" s="1"/>
      <c r="F133" s="1"/>
      <c r="G133" s="1" t="s">
        <v>118</v>
      </c>
      <c r="H133" s="1"/>
      <c r="I133" s="19">
        <v>100</v>
      </c>
      <c r="J133" s="19"/>
      <c r="K133" s="19"/>
      <c r="L133" s="20"/>
    </row>
    <row r="134" spans="1:12" x14ac:dyDescent="0.25">
      <c r="A134" s="1"/>
      <c r="B134" s="1"/>
      <c r="C134" s="1"/>
      <c r="D134" s="1"/>
      <c r="E134" s="1"/>
      <c r="F134" s="1" t="s">
        <v>119</v>
      </c>
      <c r="G134" s="1"/>
      <c r="H134" s="1"/>
      <c r="I134" s="3">
        <f>ROUND(SUM(I129:I133),5)</f>
        <v>202608.63</v>
      </c>
      <c r="J134" s="3">
        <f>ROUND(SUM(J129:J133),5)</f>
        <v>196878</v>
      </c>
      <c r="K134" s="3">
        <f>ROUND((I134-J134),5)</f>
        <v>5730.63</v>
      </c>
      <c r="L134" s="4">
        <f>ROUND(IF(J134=0, IF(I134=0, 0, 1), I134/J134),5)</f>
        <v>1.02911</v>
      </c>
    </row>
    <row r="135" spans="1:12" x14ac:dyDescent="0.25">
      <c r="A135" s="1"/>
      <c r="B135" s="1"/>
      <c r="C135" s="1"/>
      <c r="D135" s="1"/>
      <c r="E135" s="1"/>
      <c r="F135" s="1" t="s">
        <v>120</v>
      </c>
      <c r="G135" s="1"/>
      <c r="H135" s="1"/>
      <c r="I135" s="3"/>
      <c r="J135" s="3"/>
      <c r="K135" s="3"/>
      <c r="L135" s="4"/>
    </row>
    <row r="136" spans="1:12" ht="15.75" thickBot="1" x14ac:dyDescent="0.3">
      <c r="A136" s="1"/>
      <c r="B136" s="1"/>
      <c r="C136" s="1"/>
      <c r="D136" s="1"/>
      <c r="E136" s="1"/>
      <c r="F136" s="1"/>
      <c r="G136" s="1" t="s">
        <v>121</v>
      </c>
      <c r="H136" s="1"/>
      <c r="I136" s="19">
        <v>6997.55</v>
      </c>
      <c r="J136" s="19">
        <v>9000</v>
      </c>
      <c r="K136" s="19">
        <f>ROUND((I136-J136),5)</f>
        <v>-2002.45</v>
      </c>
      <c r="L136" s="20">
        <f>ROUND(IF(J136=0, IF(I136=0, 0, 1), I136/J136),5)</f>
        <v>0.77751000000000003</v>
      </c>
    </row>
    <row r="137" spans="1:12" x14ac:dyDescent="0.25">
      <c r="A137" s="1"/>
      <c r="B137" s="1"/>
      <c r="C137" s="1"/>
      <c r="D137" s="1"/>
      <c r="E137" s="1"/>
      <c r="F137" s="1" t="s">
        <v>122</v>
      </c>
      <c r="G137" s="1"/>
      <c r="H137" s="1"/>
      <c r="I137" s="3">
        <f>ROUND(SUM(I135:I136),5)</f>
        <v>6997.55</v>
      </c>
      <c r="J137" s="3">
        <f>ROUND(SUM(J135:J136),5)</f>
        <v>9000</v>
      </c>
      <c r="K137" s="3">
        <f>ROUND((I137-J137),5)</f>
        <v>-2002.45</v>
      </c>
      <c r="L137" s="4">
        <f>ROUND(IF(J137=0, IF(I137=0, 0, 1), I137/J137),5)</f>
        <v>0.77751000000000003</v>
      </c>
    </row>
    <row r="138" spans="1:12" x14ac:dyDescent="0.25">
      <c r="A138" s="1"/>
      <c r="B138" s="1"/>
      <c r="C138" s="1"/>
      <c r="D138" s="1"/>
      <c r="E138" s="1"/>
      <c r="F138" s="1" t="s">
        <v>123</v>
      </c>
      <c r="G138" s="1"/>
      <c r="H138" s="1"/>
      <c r="I138" s="3">
        <v>0</v>
      </c>
      <c r="J138" s="3">
        <v>751</v>
      </c>
      <c r="K138" s="3">
        <f>ROUND((I138-J138),5)</f>
        <v>-751</v>
      </c>
      <c r="L138" s="4">
        <f>ROUND(IF(J138=0, IF(I138=0, 0, 1), I138/J138),5)</f>
        <v>0</v>
      </c>
    </row>
    <row r="139" spans="1:12" x14ac:dyDescent="0.25">
      <c r="A139" s="1"/>
      <c r="B139" s="1"/>
      <c r="C139" s="1"/>
      <c r="D139" s="1"/>
      <c r="E139" s="1"/>
      <c r="F139" s="1" t="s">
        <v>77</v>
      </c>
      <c r="G139" s="1"/>
      <c r="H139" s="1"/>
      <c r="I139" s="3"/>
      <c r="J139" s="3"/>
      <c r="K139" s="3"/>
      <c r="L139" s="4"/>
    </row>
    <row r="140" spans="1:12" x14ac:dyDescent="0.25">
      <c r="A140" s="1"/>
      <c r="B140" s="1"/>
      <c r="C140" s="1"/>
      <c r="D140" s="1"/>
      <c r="E140" s="1"/>
      <c r="F140" s="1"/>
      <c r="G140" s="1" t="s">
        <v>124</v>
      </c>
      <c r="H140" s="1"/>
      <c r="I140" s="3">
        <v>1511.36</v>
      </c>
      <c r="J140" s="3">
        <v>751</v>
      </c>
      <c r="K140" s="3">
        <f t="shared" ref="K140:K148" si="2">ROUND((I140-J140),5)</f>
        <v>760.36</v>
      </c>
      <c r="L140" s="4">
        <f t="shared" ref="L140:L148" si="3">ROUND(IF(J140=0, IF(I140=0, 0, 1), I140/J140),5)</f>
        <v>2.0124599999999999</v>
      </c>
    </row>
    <row r="141" spans="1:12" x14ac:dyDescent="0.25">
      <c r="A141" s="1"/>
      <c r="B141" s="1"/>
      <c r="C141" s="1"/>
      <c r="D141" s="1"/>
      <c r="E141" s="1"/>
      <c r="F141" s="1"/>
      <c r="G141" s="1" t="s">
        <v>125</v>
      </c>
      <c r="H141" s="1"/>
      <c r="I141" s="3">
        <v>259.24</v>
      </c>
      <c r="J141" s="3">
        <v>377</v>
      </c>
      <c r="K141" s="3">
        <f t="shared" si="2"/>
        <v>-117.76</v>
      </c>
      <c r="L141" s="4">
        <f t="shared" si="3"/>
        <v>0.68764000000000003</v>
      </c>
    </row>
    <row r="142" spans="1:12" x14ac:dyDescent="0.25">
      <c r="A142" s="1"/>
      <c r="B142" s="1"/>
      <c r="C142" s="1"/>
      <c r="D142" s="1"/>
      <c r="E142" s="1"/>
      <c r="F142" s="1"/>
      <c r="G142" s="1" t="s">
        <v>126</v>
      </c>
      <c r="H142" s="1"/>
      <c r="I142" s="3">
        <v>1184.05</v>
      </c>
      <c r="J142" s="3">
        <v>5251</v>
      </c>
      <c r="K142" s="3">
        <f t="shared" si="2"/>
        <v>-4066.95</v>
      </c>
      <c r="L142" s="4">
        <f t="shared" si="3"/>
        <v>0.22549</v>
      </c>
    </row>
    <row r="143" spans="1:12" x14ac:dyDescent="0.25">
      <c r="A143" s="1"/>
      <c r="B143" s="1"/>
      <c r="C143" s="1"/>
      <c r="D143" s="1"/>
      <c r="E143" s="1"/>
      <c r="F143" s="1"/>
      <c r="G143" s="1" t="s">
        <v>127</v>
      </c>
      <c r="H143" s="1"/>
      <c r="I143" s="3">
        <v>760.63</v>
      </c>
      <c r="J143" s="3">
        <v>751</v>
      </c>
      <c r="K143" s="3">
        <f t="shared" si="2"/>
        <v>9.6300000000000008</v>
      </c>
      <c r="L143" s="4">
        <f t="shared" si="3"/>
        <v>1.0128200000000001</v>
      </c>
    </row>
    <row r="144" spans="1:12" x14ac:dyDescent="0.25">
      <c r="A144" s="1"/>
      <c r="B144" s="1"/>
      <c r="C144" s="1"/>
      <c r="D144" s="1"/>
      <c r="E144" s="1"/>
      <c r="F144" s="1"/>
      <c r="G144" s="1" t="s">
        <v>128</v>
      </c>
      <c r="H144" s="1"/>
      <c r="I144" s="3">
        <v>954.68</v>
      </c>
      <c r="J144" s="3">
        <v>751</v>
      </c>
      <c r="K144" s="3">
        <f t="shared" si="2"/>
        <v>203.68</v>
      </c>
      <c r="L144" s="4">
        <f t="shared" si="3"/>
        <v>1.27121</v>
      </c>
    </row>
    <row r="145" spans="1:12" x14ac:dyDescent="0.25">
      <c r="A145" s="1"/>
      <c r="B145" s="1"/>
      <c r="C145" s="1"/>
      <c r="D145" s="1"/>
      <c r="E145" s="1"/>
      <c r="F145" s="1"/>
      <c r="G145" s="1" t="s">
        <v>129</v>
      </c>
      <c r="H145" s="1"/>
      <c r="I145" s="3">
        <v>0</v>
      </c>
      <c r="J145" s="3">
        <v>377</v>
      </c>
      <c r="K145" s="3">
        <f t="shared" si="2"/>
        <v>-377</v>
      </c>
      <c r="L145" s="4">
        <f t="shared" si="3"/>
        <v>0</v>
      </c>
    </row>
    <row r="146" spans="1:12" ht="15.75" thickBot="1" x14ac:dyDescent="0.3">
      <c r="A146" s="1"/>
      <c r="B146" s="1"/>
      <c r="C146" s="1"/>
      <c r="D146" s="1"/>
      <c r="E146" s="1"/>
      <c r="F146" s="1"/>
      <c r="G146" s="1" t="s">
        <v>130</v>
      </c>
      <c r="H146" s="1"/>
      <c r="I146" s="19">
        <v>327.68</v>
      </c>
      <c r="J146" s="19">
        <v>7501</v>
      </c>
      <c r="K146" s="19">
        <f t="shared" si="2"/>
        <v>-7173.32</v>
      </c>
      <c r="L146" s="20">
        <f t="shared" si="3"/>
        <v>4.3679999999999997E-2</v>
      </c>
    </row>
    <row r="147" spans="1:12" x14ac:dyDescent="0.25">
      <c r="A147" s="1"/>
      <c r="B147" s="1"/>
      <c r="C147" s="1"/>
      <c r="D147" s="1"/>
      <c r="E147" s="1"/>
      <c r="F147" s="1" t="s">
        <v>82</v>
      </c>
      <c r="G147" s="1"/>
      <c r="H147" s="1"/>
      <c r="I147" s="3">
        <f>ROUND(SUM(I139:I146),5)</f>
        <v>4997.6400000000003</v>
      </c>
      <c r="J147" s="3">
        <f>ROUND(SUM(J139:J146),5)</f>
        <v>15759</v>
      </c>
      <c r="K147" s="3">
        <f t="shared" si="2"/>
        <v>-10761.36</v>
      </c>
      <c r="L147" s="4">
        <f t="shared" si="3"/>
        <v>0.31713000000000002</v>
      </c>
    </row>
    <row r="148" spans="1:12" x14ac:dyDescent="0.25">
      <c r="A148" s="1"/>
      <c r="B148" s="1"/>
      <c r="C148" s="1"/>
      <c r="D148" s="1"/>
      <c r="E148" s="1"/>
      <c r="F148" s="1" t="s">
        <v>131</v>
      </c>
      <c r="G148" s="1"/>
      <c r="H148" s="1"/>
      <c r="I148" s="3">
        <v>0</v>
      </c>
      <c r="J148" s="3">
        <v>15002</v>
      </c>
      <c r="K148" s="3">
        <f t="shared" si="2"/>
        <v>-15002</v>
      </c>
      <c r="L148" s="4">
        <f t="shared" si="3"/>
        <v>0</v>
      </c>
    </row>
    <row r="149" spans="1:12" x14ac:dyDescent="0.25">
      <c r="A149" s="1"/>
      <c r="B149" s="1"/>
      <c r="C149" s="1"/>
      <c r="D149" s="1"/>
      <c r="E149" s="1"/>
      <c r="F149" s="1" t="s">
        <v>91</v>
      </c>
      <c r="G149" s="1"/>
      <c r="H149" s="1"/>
      <c r="I149" s="3"/>
      <c r="J149" s="3"/>
      <c r="K149" s="3"/>
      <c r="L149" s="4"/>
    </row>
    <row r="150" spans="1:12" x14ac:dyDescent="0.25">
      <c r="A150" s="1"/>
      <c r="B150" s="1"/>
      <c r="C150" s="1"/>
      <c r="D150" s="1"/>
      <c r="E150" s="1"/>
      <c r="F150" s="1"/>
      <c r="G150" s="1" t="s">
        <v>85</v>
      </c>
      <c r="H150" s="1"/>
      <c r="I150" s="3">
        <v>91522.78</v>
      </c>
      <c r="J150" s="3">
        <v>18751</v>
      </c>
      <c r="K150" s="3">
        <f>ROUND((I150-J150),5)</f>
        <v>72771.78</v>
      </c>
      <c r="L150" s="4">
        <f>ROUND(IF(J150=0, IF(I150=0, 0, 1), I150/J150),5)</f>
        <v>4.8809500000000003</v>
      </c>
    </row>
    <row r="151" spans="1:12" ht="15.75" thickBot="1" x14ac:dyDescent="0.3">
      <c r="A151" s="1"/>
      <c r="B151" s="1"/>
      <c r="C151" s="1"/>
      <c r="D151" s="1"/>
      <c r="E151" s="1"/>
      <c r="F151" s="1"/>
      <c r="G151" s="1" t="s">
        <v>92</v>
      </c>
      <c r="H151" s="1"/>
      <c r="I151" s="19">
        <v>0</v>
      </c>
      <c r="J151" s="19">
        <v>1502</v>
      </c>
      <c r="K151" s="19">
        <f>ROUND((I151-J151),5)</f>
        <v>-1502</v>
      </c>
      <c r="L151" s="20">
        <f>ROUND(IF(J151=0, IF(I151=0, 0, 1), I151/J151),5)</f>
        <v>0</v>
      </c>
    </row>
    <row r="152" spans="1:12" x14ac:dyDescent="0.25">
      <c r="A152" s="1"/>
      <c r="B152" s="1"/>
      <c r="C152" s="1"/>
      <c r="D152" s="1"/>
      <c r="E152" s="1"/>
      <c r="F152" s="1" t="s">
        <v>93</v>
      </c>
      <c r="G152" s="1"/>
      <c r="H152" s="1"/>
      <c r="I152" s="3">
        <f>ROUND(SUM(I149:I151),5)</f>
        <v>91522.78</v>
      </c>
      <c r="J152" s="3">
        <f>ROUND(SUM(J149:J151),5)</f>
        <v>20253</v>
      </c>
      <c r="K152" s="3">
        <f>ROUND((I152-J152),5)</f>
        <v>71269.78</v>
      </c>
      <c r="L152" s="4">
        <f>ROUND(IF(J152=0, IF(I152=0, 0, 1), I152/J152),5)</f>
        <v>4.5189700000000004</v>
      </c>
    </row>
    <row r="153" spans="1:12" x14ac:dyDescent="0.25">
      <c r="A153" s="1"/>
      <c r="B153" s="1"/>
      <c r="C153" s="1"/>
      <c r="D153" s="1"/>
      <c r="E153" s="1"/>
      <c r="F153" s="1" t="s">
        <v>132</v>
      </c>
      <c r="G153" s="1"/>
      <c r="H153" s="1"/>
      <c r="I153" s="3"/>
      <c r="J153" s="3"/>
      <c r="K153" s="3"/>
      <c r="L153" s="4"/>
    </row>
    <row r="154" spans="1:12" x14ac:dyDescent="0.25">
      <c r="A154" s="1"/>
      <c r="B154" s="1"/>
      <c r="C154" s="1"/>
      <c r="D154" s="1"/>
      <c r="E154" s="1"/>
      <c r="F154" s="1"/>
      <c r="G154" s="1" t="s">
        <v>38</v>
      </c>
      <c r="H154" s="1"/>
      <c r="I154" s="3">
        <v>1765.83</v>
      </c>
      <c r="J154" s="3"/>
      <c r="K154" s="3"/>
      <c r="L154" s="4"/>
    </row>
    <row r="155" spans="1:12" x14ac:dyDescent="0.25">
      <c r="A155" s="1"/>
      <c r="B155" s="1"/>
      <c r="C155" s="1"/>
      <c r="D155" s="1"/>
      <c r="E155" s="1"/>
      <c r="F155" s="1"/>
      <c r="G155" s="1" t="s">
        <v>133</v>
      </c>
      <c r="H155" s="1"/>
      <c r="I155" s="3"/>
      <c r="J155" s="3"/>
      <c r="K155" s="3"/>
      <c r="L155" s="4"/>
    </row>
    <row r="156" spans="1:12" ht="15.75" thickBot="1" x14ac:dyDescent="0.3">
      <c r="A156" s="1"/>
      <c r="B156" s="1"/>
      <c r="C156" s="1"/>
      <c r="D156" s="1"/>
      <c r="E156" s="1"/>
      <c r="F156" s="1"/>
      <c r="G156" s="1"/>
      <c r="H156" s="1" t="s">
        <v>134</v>
      </c>
      <c r="I156" s="19">
        <v>3027.71</v>
      </c>
      <c r="J156" s="3"/>
      <c r="K156" s="3"/>
      <c r="L156" s="4"/>
    </row>
    <row r="157" spans="1:12" x14ac:dyDescent="0.25">
      <c r="A157" s="1"/>
      <c r="B157" s="1"/>
      <c r="C157" s="1"/>
      <c r="D157" s="1"/>
      <c r="E157" s="1"/>
      <c r="F157" s="1"/>
      <c r="G157" s="1" t="s">
        <v>135</v>
      </c>
      <c r="H157" s="1"/>
      <c r="I157" s="3">
        <f>ROUND(SUM(I155:I156),5)</f>
        <v>3027.71</v>
      </c>
      <c r="J157" s="3"/>
      <c r="K157" s="3"/>
      <c r="L157" s="4"/>
    </row>
    <row r="158" spans="1:12" x14ac:dyDescent="0.25">
      <c r="A158" s="1"/>
      <c r="B158" s="1"/>
      <c r="C158" s="1"/>
      <c r="D158" s="1"/>
      <c r="E158" s="1"/>
      <c r="F158" s="1"/>
      <c r="G158" s="1" t="s">
        <v>136</v>
      </c>
      <c r="H158" s="1"/>
      <c r="I158" s="3">
        <v>4619.55</v>
      </c>
      <c r="J158" s="3"/>
      <c r="K158" s="3"/>
      <c r="L158" s="4"/>
    </row>
    <row r="159" spans="1:12" x14ac:dyDescent="0.25">
      <c r="A159" s="1"/>
      <c r="B159" s="1"/>
      <c r="C159" s="1"/>
      <c r="D159" s="1"/>
      <c r="E159" s="1"/>
      <c r="F159" s="1"/>
      <c r="G159" s="1" t="s">
        <v>137</v>
      </c>
      <c r="H159" s="1"/>
      <c r="I159" s="3">
        <v>183.97</v>
      </c>
      <c r="J159" s="3"/>
      <c r="K159" s="3"/>
      <c r="L159" s="4"/>
    </row>
    <row r="160" spans="1:12" x14ac:dyDescent="0.25">
      <c r="A160" s="1"/>
      <c r="B160" s="1"/>
      <c r="C160" s="1"/>
      <c r="D160" s="1"/>
      <c r="E160" s="1"/>
      <c r="F160" s="1"/>
      <c r="G160" s="1" t="s">
        <v>138</v>
      </c>
      <c r="H160" s="1"/>
      <c r="I160" s="3">
        <v>1735.57</v>
      </c>
      <c r="J160" s="3"/>
      <c r="K160" s="3"/>
      <c r="L160" s="4"/>
    </row>
    <row r="161" spans="1:12" x14ac:dyDescent="0.25">
      <c r="A161" s="1"/>
      <c r="B161" s="1"/>
      <c r="C161" s="1"/>
      <c r="D161" s="1"/>
      <c r="E161" s="1"/>
      <c r="F161" s="1"/>
      <c r="G161" s="1" t="s">
        <v>139</v>
      </c>
      <c r="H161" s="1"/>
      <c r="I161" s="3"/>
      <c r="J161" s="3"/>
      <c r="K161" s="3"/>
      <c r="L161" s="4"/>
    </row>
    <row r="162" spans="1:12" ht="15.75" thickBot="1" x14ac:dyDescent="0.3">
      <c r="A162" s="1"/>
      <c r="B162" s="1"/>
      <c r="C162" s="1"/>
      <c r="D162" s="1"/>
      <c r="E162" s="1"/>
      <c r="F162" s="1"/>
      <c r="G162" s="1"/>
      <c r="H162" s="1" t="s">
        <v>140</v>
      </c>
      <c r="I162" s="19">
        <v>2178.9499999999998</v>
      </c>
      <c r="J162" s="3"/>
      <c r="K162" s="3"/>
      <c r="L162" s="4"/>
    </row>
    <row r="163" spans="1:12" x14ac:dyDescent="0.25">
      <c r="A163" s="1"/>
      <c r="B163" s="1"/>
      <c r="C163" s="1"/>
      <c r="D163" s="1"/>
      <c r="E163" s="1"/>
      <c r="F163" s="1"/>
      <c r="G163" s="1" t="s">
        <v>141</v>
      </c>
      <c r="H163" s="1"/>
      <c r="I163" s="3">
        <f>ROUND(SUM(I161:I162),5)</f>
        <v>2178.9499999999998</v>
      </c>
      <c r="J163" s="3"/>
      <c r="K163" s="3"/>
      <c r="L163" s="4"/>
    </row>
    <row r="164" spans="1:12" ht="15.75" thickBot="1" x14ac:dyDescent="0.3">
      <c r="A164" s="1"/>
      <c r="B164" s="1"/>
      <c r="C164" s="1"/>
      <c r="D164" s="1"/>
      <c r="E164" s="1"/>
      <c r="F164" s="1"/>
      <c r="G164" s="1" t="s">
        <v>142</v>
      </c>
      <c r="H164" s="1"/>
      <c r="I164" s="5">
        <v>0</v>
      </c>
      <c r="J164" s="5">
        <v>15002</v>
      </c>
      <c r="K164" s="5">
        <f>ROUND((I164-J164),5)</f>
        <v>-15002</v>
      </c>
      <c r="L164" s="6">
        <f>ROUND(IF(J164=0, IF(I164=0, 0, 1), I164/J164),5)</f>
        <v>0</v>
      </c>
    </row>
    <row r="165" spans="1:12" ht="15.75" thickBot="1" x14ac:dyDescent="0.3">
      <c r="A165" s="1"/>
      <c r="B165" s="1"/>
      <c r="C165" s="1"/>
      <c r="D165" s="1"/>
      <c r="E165" s="1"/>
      <c r="F165" s="1" t="s">
        <v>143</v>
      </c>
      <c r="G165" s="1"/>
      <c r="H165" s="1"/>
      <c r="I165" s="7">
        <f>ROUND(SUM(I153:I154)+SUM(I157:I160)+SUM(I163:I164),5)</f>
        <v>13511.58</v>
      </c>
      <c r="J165" s="7">
        <f>ROUND(SUM(J153:J154)+SUM(J157:J160)+SUM(J163:J164),5)</f>
        <v>15002</v>
      </c>
      <c r="K165" s="7">
        <f>ROUND((I165-J165),5)</f>
        <v>-1490.42</v>
      </c>
      <c r="L165" s="8">
        <f>ROUND(IF(J165=0, IF(I165=0, 0, 1), I165/J165),5)</f>
        <v>0.90064999999999995</v>
      </c>
    </row>
    <row r="166" spans="1:12" x14ac:dyDescent="0.25">
      <c r="A166" s="1"/>
      <c r="B166" s="1"/>
      <c r="C166" s="1"/>
      <c r="D166" s="1"/>
      <c r="E166" s="1" t="s">
        <v>144</v>
      </c>
      <c r="F166" s="1"/>
      <c r="G166" s="1"/>
      <c r="H166" s="1"/>
      <c r="I166" s="3">
        <f>ROUND(SUM(I112:I115)+I118+I125+I128+I134+SUM(I137:I138)+SUM(I147:I148)+I152+I165,5)</f>
        <v>670992.07999999996</v>
      </c>
      <c r="J166" s="3">
        <f>ROUND(SUM(J112:J115)+J118+J125+J128+J134+SUM(J137:J138)+SUM(J147:J148)+J152+J165,5)</f>
        <v>705570</v>
      </c>
      <c r="K166" s="3">
        <f>ROUND((I166-J166),5)</f>
        <v>-34577.919999999998</v>
      </c>
      <c r="L166" s="4">
        <f>ROUND(IF(J166=0, IF(I166=0, 0, 1), I166/J166),5)</f>
        <v>0.95099</v>
      </c>
    </row>
    <row r="167" spans="1:12" x14ac:dyDescent="0.25">
      <c r="A167" s="1"/>
      <c r="B167" s="1"/>
      <c r="C167" s="1"/>
      <c r="D167" s="1"/>
      <c r="E167" s="1" t="s">
        <v>17</v>
      </c>
      <c r="F167" s="1"/>
      <c r="G167" s="1"/>
      <c r="H167" s="1"/>
      <c r="I167" s="3"/>
      <c r="J167" s="3"/>
      <c r="K167" s="3"/>
      <c r="L167" s="4"/>
    </row>
    <row r="168" spans="1:12" x14ac:dyDescent="0.25">
      <c r="A168" s="1"/>
      <c r="B168" s="1"/>
      <c r="C168" s="1"/>
      <c r="D168" s="1"/>
      <c r="E168" s="1"/>
      <c r="F168" s="1" t="s">
        <v>145</v>
      </c>
      <c r="G168" s="1"/>
      <c r="H168" s="1"/>
      <c r="I168" s="3"/>
      <c r="J168" s="3"/>
      <c r="K168" s="3"/>
      <c r="L168" s="4"/>
    </row>
    <row r="169" spans="1:12" x14ac:dyDescent="0.25">
      <c r="A169" s="1"/>
      <c r="B169" s="1"/>
      <c r="C169" s="1"/>
      <c r="D169" s="1"/>
      <c r="E169" s="1"/>
      <c r="F169" s="1"/>
      <c r="G169" s="1" t="s">
        <v>146</v>
      </c>
      <c r="H169" s="1"/>
      <c r="I169" s="3"/>
      <c r="J169" s="3"/>
      <c r="K169" s="3"/>
      <c r="L169" s="4"/>
    </row>
    <row r="170" spans="1:12" ht="15.75" thickBot="1" x14ac:dyDescent="0.3">
      <c r="A170" s="1"/>
      <c r="B170" s="1"/>
      <c r="C170" s="1"/>
      <c r="D170" s="1"/>
      <c r="E170" s="1"/>
      <c r="F170" s="1"/>
      <c r="G170" s="1"/>
      <c r="H170" s="1" t="s">
        <v>147</v>
      </c>
      <c r="I170" s="19">
        <v>10681.49</v>
      </c>
      <c r="J170" s="19">
        <v>13500</v>
      </c>
      <c r="K170" s="19">
        <f t="shared" ref="K170:K176" si="4">ROUND((I170-J170),5)</f>
        <v>-2818.51</v>
      </c>
      <c r="L170" s="20">
        <f t="shared" ref="L170:L176" si="5">ROUND(IF(J170=0, IF(I170=0, 0, 1), I170/J170),5)</f>
        <v>0.79122000000000003</v>
      </c>
    </row>
    <row r="171" spans="1:12" x14ac:dyDescent="0.25">
      <c r="A171" s="1"/>
      <c r="B171" s="1"/>
      <c r="C171" s="1"/>
      <c r="D171" s="1"/>
      <c r="E171" s="1"/>
      <c r="F171" s="1"/>
      <c r="G171" s="1" t="s">
        <v>148</v>
      </c>
      <c r="H171" s="1"/>
      <c r="I171" s="3">
        <f>ROUND(SUM(I169:I170),5)</f>
        <v>10681.49</v>
      </c>
      <c r="J171" s="3">
        <f>ROUND(SUM(J169:J170),5)</f>
        <v>13500</v>
      </c>
      <c r="K171" s="3">
        <f t="shared" si="4"/>
        <v>-2818.51</v>
      </c>
      <c r="L171" s="4">
        <f t="shared" si="5"/>
        <v>0.79122000000000003</v>
      </c>
    </row>
    <row r="172" spans="1:12" x14ac:dyDescent="0.25">
      <c r="A172" s="1"/>
      <c r="B172" s="1"/>
      <c r="C172" s="1"/>
      <c r="D172" s="1"/>
      <c r="E172" s="1"/>
      <c r="F172" s="1"/>
      <c r="G172" s="1" t="s">
        <v>149</v>
      </c>
      <c r="H172" s="1"/>
      <c r="I172" s="3">
        <v>0</v>
      </c>
      <c r="J172" s="3">
        <v>197</v>
      </c>
      <c r="K172" s="3">
        <f t="shared" si="4"/>
        <v>-197</v>
      </c>
      <c r="L172" s="4">
        <f t="shared" si="5"/>
        <v>0</v>
      </c>
    </row>
    <row r="173" spans="1:12" x14ac:dyDescent="0.25">
      <c r="A173" s="1"/>
      <c r="B173" s="1"/>
      <c r="C173" s="1"/>
      <c r="D173" s="1"/>
      <c r="E173" s="1"/>
      <c r="F173" s="1"/>
      <c r="G173" s="1" t="s">
        <v>150</v>
      </c>
      <c r="H173" s="1"/>
      <c r="I173" s="3">
        <v>1089.79</v>
      </c>
      <c r="J173" s="3">
        <v>1388</v>
      </c>
      <c r="K173" s="3">
        <f t="shared" si="4"/>
        <v>-298.20999999999998</v>
      </c>
      <c r="L173" s="4">
        <f t="shared" si="5"/>
        <v>0.78515000000000001</v>
      </c>
    </row>
    <row r="174" spans="1:12" x14ac:dyDescent="0.25">
      <c r="A174" s="1"/>
      <c r="B174" s="1"/>
      <c r="C174" s="1"/>
      <c r="D174" s="1"/>
      <c r="E174" s="1"/>
      <c r="F174" s="1"/>
      <c r="G174" s="1" t="s">
        <v>151</v>
      </c>
      <c r="H174" s="1"/>
      <c r="I174" s="3">
        <v>0</v>
      </c>
      <c r="J174" s="3">
        <v>1502</v>
      </c>
      <c r="K174" s="3">
        <f t="shared" si="4"/>
        <v>-1502</v>
      </c>
      <c r="L174" s="4">
        <f t="shared" si="5"/>
        <v>0</v>
      </c>
    </row>
    <row r="175" spans="1:12" ht="15.75" thickBot="1" x14ac:dyDescent="0.3">
      <c r="A175" s="1"/>
      <c r="B175" s="1"/>
      <c r="C175" s="1"/>
      <c r="D175" s="1"/>
      <c r="E175" s="1"/>
      <c r="F175" s="1"/>
      <c r="G175" s="1" t="s">
        <v>152</v>
      </c>
      <c r="H175" s="1"/>
      <c r="I175" s="19">
        <v>0</v>
      </c>
      <c r="J175" s="19">
        <v>225</v>
      </c>
      <c r="K175" s="19">
        <f t="shared" si="4"/>
        <v>-225</v>
      </c>
      <c r="L175" s="20">
        <f t="shared" si="5"/>
        <v>0</v>
      </c>
    </row>
    <row r="176" spans="1:12" x14ac:dyDescent="0.25">
      <c r="A176" s="1"/>
      <c r="B176" s="1"/>
      <c r="C176" s="1"/>
      <c r="D176" s="1"/>
      <c r="E176" s="1"/>
      <c r="F176" s="1" t="s">
        <v>153</v>
      </c>
      <c r="G176" s="1"/>
      <c r="H176" s="1"/>
      <c r="I176" s="3">
        <f>ROUND(I168+SUM(I171:I175),5)</f>
        <v>11771.28</v>
      </c>
      <c r="J176" s="3">
        <f>ROUND(J168+SUM(J171:J175),5)</f>
        <v>16812</v>
      </c>
      <c r="K176" s="3">
        <f t="shared" si="4"/>
        <v>-5040.72</v>
      </c>
      <c r="L176" s="4">
        <f t="shared" si="5"/>
        <v>0.70016999999999996</v>
      </c>
    </row>
    <row r="177" spans="1:12" x14ac:dyDescent="0.25">
      <c r="A177" s="1"/>
      <c r="B177" s="1"/>
      <c r="C177" s="1"/>
      <c r="D177" s="1"/>
      <c r="E177" s="1"/>
      <c r="F177" s="1" t="s">
        <v>154</v>
      </c>
      <c r="G177" s="1"/>
      <c r="H177" s="1"/>
      <c r="I177" s="3"/>
      <c r="J177" s="3"/>
      <c r="K177" s="3"/>
      <c r="L177" s="4"/>
    </row>
    <row r="178" spans="1:12" x14ac:dyDescent="0.25">
      <c r="A178" s="1"/>
      <c r="B178" s="1"/>
      <c r="C178" s="1"/>
      <c r="D178" s="1"/>
      <c r="E178" s="1"/>
      <c r="F178" s="1"/>
      <c r="G178" s="1" t="s">
        <v>155</v>
      </c>
      <c r="H178" s="1"/>
      <c r="I178" s="3">
        <v>1800</v>
      </c>
      <c r="J178" s="3">
        <v>15151</v>
      </c>
      <c r="K178" s="3">
        <f>ROUND((I178-J178),5)</f>
        <v>-13351</v>
      </c>
      <c r="L178" s="4">
        <f>ROUND(IF(J178=0, IF(I178=0, 0, 1), I178/J178),5)</f>
        <v>0.1188</v>
      </c>
    </row>
    <row r="179" spans="1:12" ht="15.75" thickBot="1" x14ac:dyDescent="0.3">
      <c r="A179" s="1"/>
      <c r="B179" s="1"/>
      <c r="C179" s="1"/>
      <c r="D179" s="1"/>
      <c r="E179" s="1"/>
      <c r="F179" s="1"/>
      <c r="G179" s="1" t="s">
        <v>156</v>
      </c>
      <c r="H179" s="1"/>
      <c r="I179" s="5">
        <v>0</v>
      </c>
      <c r="J179" s="5">
        <v>450</v>
      </c>
      <c r="K179" s="5">
        <f>ROUND((I179-J179),5)</f>
        <v>-450</v>
      </c>
      <c r="L179" s="6">
        <f>ROUND(IF(J179=0, IF(I179=0, 0, 1), I179/J179),5)</f>
        <v>0</v>
      </c>
    </row>
    <row r="180" spans="1:12" ht="15.75" thickBot="1" x14ac:dyDescent="0.3">
      <c r="A180" s="1"/>
      <c r="B180" s="1"/>
      <c r="C180" s="1"/>
      <c r="D180" s="1"/>
      <c r="E180" s="1"/>
      <c r="F180" s="1" t="s">
        <v>157</v>
      </c>
      <c r="G180" s="1"/>
      <c r="H180" s="1"/>
      <c r="I180" s="7">
        <f>ROUND(SUM(I177:I179),5)</f>
        <v>1800</v>
      </c>
      <c r="J180" s="7">
        <f>ROUND(SUM(J177:J179),5)</f>
        <v>15601</v>
      </c>
      <c r="K180" s="7">
        <f>ROUND((I180-J180),5)</f>
        <v>-13801</v>
      </c>
      <c r="L180" s="8">
        <f>ROUND(IF(J180=0, IF(I180=0, 0, 1), I180/J180),5)</f>
        <v>0.11538</v>
      </c>
    </row>
    <row r="181" spans="1:12" x14ac:dyDescent="0.25">
      <c r="A181" s="1"/>
      <c r="B181" s="1"/>
      <c r="C181" s="1"/>
      <c r="D181" s="1"/>
      <c r="E181" s="1" t="s">
        <v>158</v>
      </c>
      <c r="F181" s="1"/>
      <c r="G181" s="1"/>
      <c r="H181" s="1"/>
      <c r="I181" s="3">
        <f>ROUND(I167+I176+I180,5)</f>
        <v>13571.28</v>
      </c>
      <c r="J181" s="3">
        <f>ROUND(J167+J176+J180,5)</f>
        <v>32413</v>
      </c>
      <c r="K181" s="3">
        <f>ROUND((I181-J181),5)</f>
        <v>-18841.72</v>
      </c>
      <c r="L181" s="4">
        <f>ROUND(IF(J181=0, IF(I181=0, 0, 1), I181/J181),5)</f>
        <v>0.41870000000000002</v>
      </c>
    </row>
    <row r="182" spans="1:12" x14ac:dyDescent="0.25">
      <c r="A182" s="1"/>
      <c r="B182" s="1"/>
      <c r="C182" s="1"/>
      <c r="D182" s="1"/>
      <c r="E182" s="1" t="s">
        <v>18</v>
      </c>
      <c r="F182" s="1"/>
      <c r="G182" s="1"/>
      <c r="H182" s="1"/>
      <c r="I182" s="3"/>
      <c r="J182" s="3"/>
      <c r="K182" s="3"/>
      <c r="L182" s="4"/>
    </row>
    <row r="183" spans="1:12" x14ac:dyDescent="0.25">
      <c r="A183" s="1"/>
      <c r="B183" s="1"/>
      <c r="C183" s="1"/>
      <c r="D183" s="1"/>
      <c r="E183" s="1"/>
      <c r="F183" s="1" t="s">
        <v>159</v>
      </c>
      <c r="G183" s="1"/>
      <c r="H183" s="1"/>
      <c r="I183" s="3"/>
      <c r="J183" s="3"/>
      <c r="K183" s="3"/>
      <c r="L183" s="4"/>
    </row>
    <row r="184" spans="1:12" x14ac:dyDescent="0.25">
      <c r="A184" s="1"/>
      <c r="B184" s="1"/>
      <c r="C184" s="1"/>
      <c r="D184" s="1"/>
      <c r="E184" s="1"/>
      <c r="F184" s="1"/>
      <c r="G184" s="1" t="s">
        <v>160</v>
      </c>
      <c r="H184" s="1"/>
      <c r="I184" s="3"/>
      <c r="J184" s="3"/>
      <c r="K184" s="3"/>
      <c r="L184" s="4"/>
    </row>
    <row r="185" spans="1:12" x14ac:dyDescent="0.25">
      <c r="A185" s="1"/>
      <c r="B185" s="1"/>
      <c r="C185" s="1"/>
      <c r="D185" s="1"/>
      <c r="E185" s="1"/>
      <c r="F185" s="1"/>
      <c r="G185" s="1"/>
      <c r="H185" s="1" t="s">
        <v>161</v>
      </c>
      <c r="I185" s="3">
        <v>1285</v>
      </c>
      <c r="J185" s="3">
        <v>1502</v>
      </c>
      <c r="K185" s="3">
        <f>ROUND((I185-J185),5)</f>
        <v>-217</v>
      </c>
      <c r="L185" s="4">
        <f>ROUND(IF(J185=0, IF(I185=0, 0, 1), I185/J185),5)</f>
        <v>0.85553000000000001</v>
      </c>
    </row>
    <row r="186" spans="1:12" x14ac:dyDescent="0.25">
      <c r="A186" s="1"/>
      <c r="B186" s="1"/>
      <c r="C186" s="1"/>
      <c r="D186" s="1"/>
      <c r="E186" s="1"/>
      <c r="F186" s="1"/>
      <c r="G186" s="1"/>
      <c r="H186" s="1" t="s">
        <v>162</v>
      </c>
      <c r="I186" s="3">
        <v>4887.4399999999996</v>
      </c>
      <c r="J186" s="3">
        <v>9000</v>
      </c>
      <c r="K186" s="3">
        <f>ROUND((I186-J186),5)</f>
        <v>-4112.5600000000004</v>
      </c>
      <c r="L186" s="4">
        <f>ROUND(IF(J186=0, IF(I186=0, 0, 1), I186/J186),5)</f>
        <v>0.54305000000000003</v>
      </c>
    </row>
    <row r="187" spans="1:12" ht="15.75" thickBot="1" x14ac:dyDescent="0.3">
      <c r="A187" s="1"/>
      <c r="B187" s="1"/>
      <c r="C187" s="1"/>
      <c r="D187" s="1"/>
      <c r="E187" s="1"/>
      <c r="F187" s="1"/>
      <c r="G187" s="1"/>
      <c r="H187" s="1" t="s">
        <v>163</v>
      </c>
      <c r="I187" s="19">
        <v>4965.12</v>
      </c>
      <c r="J187" s="19"/>
      <c r="K187" s="19"/>
      <c r="L187" s="20"/>
    </row>
    <row r="188" spans="1:12" x14ac:dyDescent="0.25">
      <c r="A188" s="1"/>
      <c r="B188" s="1"/>
      <c r="C188" s="1"/>
      <c r="D188" s="1"/>
      <c r="E188" s="1"/>
      <c r="F188" s="1"/>
      <c r="G188" s="1" t="s">
        <v>164</v>
      </c>
      <c r="H188" s="1"/>
      <c r="I188" s="3">
        <f>ROUND(SUM(I184:I187),5)</f>
        <v>11137.56</v>
      </c>
      <c r="J188" s="3">
        <f>ROUND(SUM(J184:J187),5)</f>
        <v>10502</v>
      </c>
      <c r="K188" s="3">
        <f>ROUND((I188-J188),5)</f>
        <v>635.55999999999995</v>
      </c>
      <c r="L188" s="4">
        <f>ROUND(IF(J188=0, IF(I188=0, 0, 1), I188/J188),5)</f>
        <v>1.0605199999999999</v>
      </c>
    </row>
    <row r="189" spans="1:12" x14ac:dyDescent="0.25">
      <c r="A189" s="1"/>
      <c r="B189" s="1"/>
      <c r="C189" s="1"/>
      <c r="D189" s="1"/>
      <c r="E189" s="1"/>
      <c r="F189" s="1"/>
      <c r="G189" s="1" t="s">
        <v>165</v>
      </c>
      <c r="H189" s="1"/>
      <c r="I189" s="3">
        <v>41500</v>
      </c>
      <c r="J189" s="3">
        <v>33750</v>
      </c>
      <c r="K189" s="3">
        <f>ROUND((I189-J189),5)</f>
        <v>7750</v>
      </c>
      <c r="L189" s="4">
        <f>ROUND(IF(J189=0, IF(I189=0, 0, 1), I189/J189),5)</f>
        <v>1.22963</v>
      </c>
    </row>
    <row r="190" spans="1:12" x14ac:dyDescent="0.25">
      <c r="A190" s="1"/>
      <c r="B190" s="1"/>
      <c r="C190" s="1"/>
      <c r="D190" s="1"/>
      <c r="E190" s="1"/>
      <c r="F190" s="1"/>
      <c r="G190" s="1" t="s">
        <v>166</v>
      </c>
      <c r="H190" s="1"/>
      <c r="I190" s="3"/>
      <c r="J190" s="3"/>
      <c r="K190" s="3"/>
      <c r="L190" s="4"/>
    </row>
    <row r="191" spans="1:12" ht="15.75" thickBot="1" x14ac:dyDescent="0.3">
      <c r="A191" s="1"/>
      <c r="B191" s="1"/>
      <c r="C191" s="1"/>
      <c r="D191" s="1"/>
      <c r="E191" s="1"/>
      <c r="F191" s="1"/>
      <c r="G191" s="1"/>
      <c r="H191" s="1" t="s">
        <v>167</v>
      </c>
      <c r="I191" s="19">
        <v>581.22</v>
      </c>
      <c r="J191" s="19">
        <v>751</v>
      </c>
      <c r="K191" s="19">
        <f>ROUND((I191-J191),5)</f>
        <v>-169.78</v>
      </c>
      <c r="L191" s="20">
        <f>ROUND(IF(J191=0, IF(I191=0, 0, 1), I191/J191),5)</f>
        <v>0.77393000000000001</v>
      </c>
    </row>
    <row r="192" spans="1:12" x14ac:dyDescent="0.25">
      <c r="A192" s="1"/>
      <c r="B192" s="1"/>
      <c r="C192" s="1"/>
      <c r="D192" s="1"/>
      <c r="E192" s="1"/>
      <c r="F192" s="1"/>
      <c r="G192" s="1" t="s">
        <v>168</v>
      </c>
      <c r="H192" s="1"/>
      <c r="I192" s="3">
        <f>ROUND(SUM(I190:I191),5)</f>
        <v>581.22</v>
      </c>
      <c r="J192" s="3">
        <f>ROUND(SUM(J190:J191),5)</f>
        <v>751</v>
      </c>
      <c r="K192" s="3">
        <f>ROUND((I192-J192),5)</f>
        <v>-169.78</v>
      </c>
      <c r="L192" s="4">
        <f>ROUND(IF(J192=0, IF(I192=0, 0, 1), I192/J192),5)</f>
        <v>0.77393000000000001</v>
      </c>
    </row>
    <row r="193" spans="1:12" ht="15.75" thickBot="1" x14ac:dyDescent="0.3">
      <c r="A193" s="1"/>
      <c r="B193" s="1"/>
      <c r="C193" s="1"/>
      <c r="D193" s="1"/>
      <c r="E193" s="1"/>
      <c r="F193" s="1"/>
      <c r="G193" s="1" t="s">
        <v>169</v>
      </c>
      <c r="H193" s="1"/>
      <c r="I193" s="5">
        <v>1346.03</v>
      </c>
      <c r="J193" s="5"/>
      <c r="K193" s="5"/>
      <c r="L193" s="6"/>
    </row>
    <row r="194" spans="1:12" ht="15.75" thickBot="1" x14ac:dyDescent="0.3">
      <c r="A194" s="1"/>
      <c r="B194" s="1"/>
      <c r="C194" s="1"/>
      <c r="D194" s="1"/>
      <c r="E194" s="1"/>
      <c r="F194" s="1" t="s">
        <v>170</v>
      </c>
      <c r="G194" s="1"/>
      <c r="H194" s="1"/>
      <c r="I194" s="7">
        <f>ROUND(I183+SUM(I188:I189)+SUM(I192:I193),5)</f>
        <v>54564.81</v>
      </c>
      <c r="J194" s="7">
        <f>ROUND(J183+SUM(J188:J189)+SUM(J192:J193),5)</f>
        <v>45003</v>
      </c>
      <c r="K194" s="7">
        <f>ROUND((I194-J194),5)</f>
        <v>9561.81</v>
      </c>
      <c r="L194" s="8">
        <f>ROUND(IF(J194=0, IF(I194=0, 0, 1), I194/J194),5)</f>
        <v>1.2124699999999999</v>
      </c>
    </row>
    <row r="195" spans="1:12" x14ac:dyDescent="0.25">
      <c r="A195" s="1"/>
      <c r="B195" s="1"/>
      <c r="C195" s="1"/>
      <c r="D195" s="1"/>
      <c r="E195" s="1" t="s">
        <v>171</v>
      </c>
      <c r="F195" s="1"/>
      <c r="G195" s="1"/>
      <c r="H195" s="1"/>
      <c r="I195" s="3">
        <f>ROUND(I182+I194,5)</f>
        <v>54564.81</v>
      </c>
      <c r="J195" s="3">
        <f>ROUND(J182+J194,5)</f>
        <v>45003</v>
      </c>
      <c r="K195" s="3">
        <f>ROUND((I195-J195),5)</f>
        <v>9561.81</v>
      </c>
      <c r="L195" s="4">
        <f>ROUND(IF(J195=0, IF(I195=0, 0, 1), I195/J195),5)</f>
        <v>1.2124699999999999</v>
      </c>
    </row>
    <row r="196" spans="1:12" x14ac:dyDescent="0.25">
      <c r="A196" s="1"/>
      <c r="B196" s="1"/>
      <c r="C196" s="1"/>
      <c r="D196" s="1"/>
      <c r="E196" s="1" t="s">
        <v>19</v>
      </c>
      <c r="F196" s="1"/>
      <c r="G196" s="1"/>
      <c r="H196" s="1"/>
      <c r="I196" s="3"/>
      <c r="J196" s="3"/>
      <c r="K196" s="3"/>
      <c r="L196" s="4"/>
    </row>
    <row r="197" spans="1:12" x14ac:dyDescent="0.25">
      <c r="A197" s="1"/>
      <c r="B197" s="1"/>
      <c r="C197" s="1"/>
      <c r="D197" s="1"/>
      <c r="E197" s="1"/>
      <c r="F197" s="1" t="s">
        <v>172</v>
      </c>
      <c r="G197" s="1"/>
      <c r="H197" s="1"/>
      <c r="I197" s="3"/>
      <c r="J197" s="3"/>
      <c r="K197" s="3"/>
      <c r="L197" s="4"/>
    </row>
    <row r="198" spans="1:12" x14ac:dyDescent="0.25">
      <c r="A198" s="1"/>
      <c r="B198" s="1"/>
      <c r="C198" s="1"/>
      <c r="D198" s="1"/>
      <c r="E198" s="1"/>
      <c r="F198" s="1"/>
      <c r="G198" s="1" t="s">
        <v>173</v>
      </c>
      <c r="H198" s="1"/>
      <c r="I198" s="3"/>
      <c r="J198" s="3"/>
      <c r="K198" s="3"/>
      <c r="L198" s="4"/>
    </row>
    <row r="199" spans="1:12" ht="15.75" thickBot="1" x14ac:dyDescent="0.3">
      <c r="A199" s="1"/>
      <c r="B199" s="1"/>
      <c r="C199" s="1"/>
      <c r="D199" s="1"/>
      <c r="E199" s="1"/>
      <c r="F199" s="1"/>
      <c r="G199" s="1"/>
      <c r="H199" s="1" t="s">
        <v>174</v>
      </c>
      <c r="I199" s="19">
        <v>120</v>
      </c>
      <c r="J199" s="19">
        <v>3752</v>
      </c>
      <c r="K199" s="19">
        <f>ROUND((I199-J199),5)</f>
        <v>-3632</v>
      </c>
      <c r="L199" s="20">
        <f>ROUND(IF(J199=0, IF(I199=0, 0, 1), I199/J199),5)</f>
        <v>3.1980000000000001E-2</v>
      </c>
    </row>
    <row r="200" spans="1:12" x14ac:dyDescent="0.25">
      <c r="A200" s="1"/>
      <c r="B200" s="1"/>
      <c r="C200" s="1"/>
      <c r="D200" s="1"/>
      <c r="E200" s="1"/>
      <c r="F200" s="1"/>
      <c r="G200" s="1" t="s">
        <v>175</v>
      </c>
      <c r="H200" s="1"/>
      <c r="I200" s="3">
        <f>ROUND(SUM(I198:I199),5)</f>
        <v>120</v>
      </c>
      <c r="J200" s="3">
        <f>ROUND(SUM(J198:J199),5)</f>
        <v>3752</v>
      </c>
      <c r="K200" s="3">
        <f>ROUND((I200-J200),5)</f>
        <v>-3632</v>
      </c>
      <c r="L200" s="4">
        <f>ROUND(IF(J200=0, IF(I200=0, 0, 1), I200/J200),5)</f>
        <v>3.1980000000000001E-2</v>
      </c>
    </row>
    <row r="201" spans="1:12" ht="15.75" thickBot="1" x14ac:dyDescent="0.3">
      <c r="A201" s="1"/>
      <c r="B201" s="1"/>
      <c r="C201" s="1"/>
      <c r="D201" s="1"/>
      <c r="E201" s="1"/>
      <c r="F201" s="1"/>
      <c r="G201" s="1" t="s">
        <v>176</v>
      </c>
      <c r="H201" s="1"/>
      <c r="I201" s="19">
        <v>451</v>
      </c>
      <c r="J201" s="19"/>
      <c r="K201" s="19"/>
      <c r="L201" s="20"/>
    </row>
    <row r="202" spans="1:12" x14ac:dyDescent="0.25">
      <c r="A202" s="1"/>
      <c r="B202" s="1"/>
      <c r="C202" s="1"/>
      <c r="D202" s="1"/>
      <c r="E202" s="1"/>
      <c r="F202" s="1" t="s">
        <v>177</v>
      </c>
      <c r="G202" s="1"/>
      <c r="H202" s="1"/>
      <c r="I202" s="3">
        <f>ROUND(I197+SUM(I200:I201),5)</f>
        <v>571</v>
      </c>
      <c r="J202" s="3">
        <f>ROUND(J197+SUM(J200:J201),5)</f>
        <v>3752</v>
      </c>
      <c r="K202" s="3">
        <f>ROUND((I202-J202),5)</f>
        <v>-3181</v>
      </c>
      <c r="L202" s="4">
        <f>ROUND(IF(J202=0, IF(I202=0, 0, 1), I202/J202),5)</f>
        <v>0.15218999999999999</v>
      </c>
    </row>
    <row r="203" spans="1:12" x14ac:dyDescent="0.25">
      <c r="A203" s="1"/>
      <c r="B203" s="1"/>
      <c r="C203" s="1"/>
      <c r="D203" s="1"/>
      <c r="E203" s="1"/>
      <c r="F203" s="1" t="s">
        <v>178</v>
      </c>
      <c r="G203" s="1"/>
      <c r="H203" s="1"/>
      <c r="I203" s="3">
        <v>7500</v>
      </c>
      <c r="J203" s="3">
        <v>6750</v>
      </c>
      <c r="K203" s="3">
        <f>ROUND((I203-J203),5)</f>
        <v>750</v>
      </c>
      <c r="L203" s="4">
        <f>ROUND(IF(J203=0, IF(I203=0, 0, 1), I203/J203),5)</f>
        <v>1.11111</v>
      </c>
    </row>
    <row r="204" spans="1:12" x14ac:dyDescent="0.25">
      <c r="A204" s="1"/>
      <c r="B204" s="1"/>
      <c r="C204" s="1"/>
      <c r="D204" s="1"/>
      <c r="E204" s="1"/>
      <c r="F204" s="1" t="s">
        <v>179</v>
      </c>
      <c r="G204" s="1"/>
      <c r="H204" s="1"/>
      <c r="I204" s="3"/>
      <c r="J204" s="3"/>
      <c r="K204" s="3"/>
      <c r="L204" s="4"/>
    </row>
    <row r="205" spans="1:12" ht="15.75" thickBot="1" x14ac:dyDescent="0.3">
      <c r="A205" s="1"/>
      <c r="B205" s="1"/>
      <c r="C205" s="1"/>
      <c r="D205" s="1"/>
      <c r="E205" s="1"/>
      <c r="F205" s="1"/>
      <c r="G205" s="1" t="s">
        <v>180</v>
      </c>
      <c r="H205" s="1"/>
      <c r="I205" s="5">
        <v>4321.6099999999997</v>
      </c>
      <c r="J205" s="5">
        <v>4500</v>
      </c>
      <c r="K205" s="5">
        <f>ROUND((I205-J205),5)</f>
        <v>-178.39</v>
      </c>
      <c r="L205" s="6">
        <f>ROUND(IF(J205=0, IF(I205=0, 0, 1), I205/J205),5)</f>
        <v>0.96035999999999999</v>
      </c>
    </row>
    <row r="206" spans="1:12" ht="15.75" thickBot="1" x14ac:dyDescent="0.3">
      <c r="A206" s="1"/>
      <c r="B206" s="1"/>
      <c r="C206" s="1"/>
      <c r="D206" s="1"/>
      <c r="E206" s="1"/>
      <c r="F206" s="1" t="s">
        <v>181</v>
      </c>
      <c r="G206" s="1"/>
      <c r="H206" s="1"/>
      <c r="I206" s="7">
        <f>ROUND(SUM(I204:I205),5)</f>
        <v>4321.6099999999997</v>
      </c>
      <c r="J206" s="7">
        <f>ROUND(SUM(J204:J205),5)</f>
        <v>4500</v>
      </c>
      <c r="K206" s="7">
        <f>ROUND((I206-J206),5)</f>
        <v>-178.39</v>
      </c>
      <c r="L206" s="8">
        <f>ROUND(IF(J206=0, IF(I206=0, 0, 1), I206/J206),5)</f>
        <v>0.96035999999999999</v>
      </c>
    </row>
    <row r="207" spans="1:12" x14ac:dyDescent="0.25">
      <c r="A207" s="1"/>
      <c r="B207" s="1"/>
      <c r="C207" s="1"/>
      <c r="D207" s="1"/>
      <c r="E207" s="1" t="s">
        <v>182</v>
      </c>
      <c r="F207" s="1"/>
      <c r="G207" s="1"/>
      <c r="H207" s="1"/>
      <c r="I207" s="3">
        <f>ROUND(I196+SUM(I202:I203)+I206,5)</f>
        <v>12392.61</v>
      </c>
      <c r="J207" s="3">
        <f>ROUND(J196+SUM(J202:J203)+J206,5)</f>
        <v>15002</v>
      </c>
      <c r="K207" s="3">
        <f>ROUND((I207-J207),5)</f>
        <v>-2609.39</v>
      </c>
      <c r="L207" s="4">
        <f>ROUND(IF(J207=0, IF(I207=0, 0, 1), I207/J207),5)</f>
        <v>0.82606000000000002</v>
      </c>
    </row>
    <row r="208" spans="1:12" x14ac:dyDescent="0.25">
      <c r="A208" s="1"/>
      <c r="B208" s="1"/>
      <c r="C208" s="1"/>
      <c r="D208" s="1"/>
      <c r="E208" s="1" t="s">
        <v>20</v>
      </c>
      <c r="F208" s="1"/>
      <c r="G208" s="1"/>
      <c r="H208" s="1"/>
      <c r="I208" s="3"/>
      <c r="J208" s="3"/>
      <c r="K208" s="3"/>
      <c r="L208" s="4"/>
    </row>
    <row r="209" spans="1:12" x14ac:dyDescent="0.25">
      <c r="A209" s="1"/>
      <c r="B209" s="1"/>
      <c r="C209" s="1"/>
      <c r="D209" s="1"/>
      <c r="E209" s="1"/>
      <c r="F209" s="1" t="s">
        <v>183</v>
      </c>
      <c r="G209" s="1"/>
      <c r="H209" s="1"/>
      <c r="I209" s="3">
        <v>3450</v>
      </c>
      <c r="J209" s="3"/>
      <c r="K209" s="3"/>
      <c r="L209" s="4"/>
    </row>
    <row r="210" spans="1:12" x14ac:dyDescent="0.25">
      <c r="A210" s="1"/>
      <c r="B210" s="1"/>
      <c r="C210" s="1"/>
      <c r="D210" s="1"/>
      <c r="E210" s="1"/>
      <c r="F210" s="1" t="s">
        <v>184</v>
      </c>
      <c r="G210" s="1"/>
      <c r="H210" s="1"/>
      <c r="I210" s="3">
        <v>160712.53</v>
      </c>
      <c r="J210" s="3">
        <v>159002</v>
      </c>
      <c r="K210" s="3">
        <f>ROUND((I210-J210),5)</f>
        <v>1710.53</v>
      </c>
      <c r="L210" s="4">
        <f>ROUND(IF(J210=0, IF(I210=0, 0, 1), I210/J210),5)</f>
        <v>1.0107600000000001</v>
      </c>
    </row>
    <row r="211" spans="1:12" x14ac:dyDescent="0.25">
      <c r="A211" s="1"/>
      <c r="B211" s="1"/>
      <c r="C211" s="1"/>
      <c r="D211" s="1"/>
      <c r="E211" s="1"/>
      <c r="F211" s="1" t="s">
        <v>185</v>
      </c>
      <c r="G211" s="1"/>
      <c r="H211" s="1"/>
      <c r="I211" s="3">
        <v>2300</v>
      </c>
      <c r="J211" s="3">
        <v>7875</v>
      </c>
      <c r="K211" s="3">
        <f>ROUND((I211-J211),5)</f>
        <v>-5575</v>
      </c>
      <c r="L211" s="4">
        <f>ROUND(IF(J211=0, IF(I211=0, 0, 1), I211/J211),5)</f>
        <v>0.29205999999999999</v>
      </c>
    </row>
    <row r="212" spans="1:12" x14ac:dyDescent="0.25">
      <c r="A212" s="1"/>
      <c r="B212" s="1"/>
      <c r="C212" s="1"/>
      <c r="D212" s="1"/>
      <c r="E212" s="1"/>
      <c r="F212" s="1" t="s">
        <v>186</v>
      </c>
      <c r="G212" s="1"/>
      <c r="H212" s="1"/>
      <c r="I212" s="3">
        <v>42464.7</v>
      </c>
      <c r="J212" s="3">
        <v>41251</v>
      </c>
      <c r="K212" s="3">
        <f>ROUND((I212-J212),5)</f>
        <v>1213.7</v>
      </c>
      <c r="L212" s="4">
        <f>ROUND(IF(J212=0, IF(I212=0, 0, 1), I212/J212),5)</f>
        <v>1.02942</v>
      </c>
    </row>
    <row r="213" spans="1:12" x14ac:dyDescent="0.25">
      <c r="A213" s="1"/>
      <c r="B213" s="1"/>
      <c r="C213" s="1"/>
      <c r="D213" s="1"/>
      <c r="E213" s="1"/>
      <c r="F213" s="1" t="s">
        <v>187</v>
      </c>
      <c r="G213" s="1"/>
      <c r="H213" s="1"/>
      <c r="I213" s="3">
        <v>100</v>
      </c>
      <c r="J213" s="3"/>
      <c r="K213" s="3"/>
      <c r="L213" s="4"/>
    </row>
    <row r="214" spans="1:12" x14ac:dyDescent="0.25">
      <c r="A214" s="1"/>
      <c r="B214" s="1"/>
      <c r="C214" s="1"/>
      <c r="D214" s="1"/>
      <c r="E214" s="1"/>
      <c r="F214" s="1" t="s">
        <v>188</v>
      </c>
      <c r="G214" s="1"/>
      <c r="H214" s="1"/>
      <c r="I214" s="3">
        <v>18211.16</v>
      </c>
      <c r="J214" s="3"/>
      <c r="K214" s="3"/>
      <c r="L214" s="4"/>
    </row>
    <row r="215" spans="1:12" x14ac:dyDescent="0.25">
      <c r="A215" s="1"/>
      <c r="B215" s="1"/>
      <c r="C215" s="1"/>
      <c r="D215" s="1"/>
      <c r="E215" s="1"/>
      <c r="F215" s="1" t="s">
        <v>189</v>
      </c>
      <c r="G215" s="1"/>
      <c r="H215" s="1"/>
      <c r="I215" s="3"/>
      <c r="J215" s="3"/>
      <c r="K215" s="3"/>
      <c r="L215" s="4"/>
    </row>
    <row r="216" spans="1:12" x14ac:dyDescent="0.25">
      <c r="A216" s="1"/>
      <c r="B216" s="1"/>
      <c r="C216" s="1"/>
      <c r="D216" s="1"/>
      <c r="E216" s="1"/>
      <c r="F216" s="1"/>
      <c r="G216" s="1" t="s">
        <v>190</v>
      </c>
      <c r="H216" s="1"/>
      <c r="I216" s="3">
        <v>15714.59</v>
      </c>
      <c r="J216" s="3">
        <v>16501</v>
      </c>
      <c r="K216" s="3">
        <f>ROUND((I216-J216),5)</f>
        <v>-786.41</v>
      </c>
      <c r="L216" s="4">
        <f>ROUND(IF(J216=0, IF(I216=0, 0, 1), I216/J216),5)</f>
        <v>0.95233999999999996</v>
      </c>
    </row>
    <row r="217" spans="1:12" ht="15.75" thickBot="1" x14ac:dyDescent="0.3">
      <c r="A217" s="1"/>
      <c r="B217" s="1"/>
      <c r="C217" s="1"/>
      <c r="D217" s="1"/>
      <c r="E217" s="1"/>
      <c r="F217" s="1"/>
      <c r="G217" s="1" t="s">
        <v>191</v>
      </c>
      <c r="H217" s="1"/>
      <c r="I217" s="19">
        <v>7204.86</v>
      </c>
      <c r="J217" s="19">
        <v>18000</v>
      </c>
      <c r="K217" s="19">
        <f>ROUND((I217-J217),5)</f>
        <v>-10795.14</v>
      </c>
      <c r="L217" s="20">
        <f>ROUND(IF(J217=0, IF(I217=0, 0, 1), I217/J217),5)</f>
        <v>0.40027000000000001</v>
      </c>
    </row>
    <row r="218" spans="1:12" x14ac:dyDescent="0.25">
      <c r="A218" s="1"/>
      <c r="B218" s="1"/>
      <c r="C218" s="1"/>
      <c r="D218" s="1"/>
      <c r="E218" s="1"/>
      <c r="F218" s="1" t="s">
        <v>192</v>
      </c>
      <c r="G218" s="1"/>
      <c r="H218" s="1"/>
      <c r="I218" s="3">
        <f>ROUND(SUM(I215:I217),5)</f>
        <v>22919.45</v>
      </c>
      <c r="J218" s="3">
        <f>ROUND(SUM(J215:J217),5)</f>
        <v>34501</v>
      </c>
      <c r="K218" s="3">
        <f>ROUND((I218-J218),5)</f>
        <v>-11581.55</v>
      </c>
      <c r="L218" s="4">
        <f>ROUND(IF(J218=0, IF(I218=0, 0, 1), I218/J218),5)</f>
        <v>0.66430999999999996</v>
      </c>
    </row>
    <row r="219" spans="1:12" x14ac:dyDescent="0.25">
      <c r="A219" s="1"/>
      <c r="B219" s="1"/>
      <c r="C219" s="1"/>
      <c r="D219" s="1"/>
      <c r="E219" s="1"/>
      <c r="F219" s="1" t="s">
        <v>193</v>
      </c>
      <c r="G219" s="1"/>
      <c r="H219" s="1"/>
      <c r="I219" s="3"/>
      <c r="J219" s="3"/>
      <c r="K219" s="3"/>
      <c r="L219" s="4"/>
    </row>
    <row r="220" spans="1:12" ht="15.75" thickBot="1" x14ac:dyDescent="0.3">
      <c r="A220" s="1"/>
      <c r="B220" s="1"/>
      <c r="C220" s="1"/>
      <c r="D220" s="1"/>
      <c r="E220" s="1"/>
      <c r="F220" s="1"/>
      <c r="G220" s="1" t="s">
        <v>190</v>
      </c>
      <c r="H220" s="1"/>
      <c r="I220" s="19">
        <v>4350.78</v>
      </c>
      <c r="J220" s="19">
        <v>4275</v>
      </c>
      <c r="K220" s="19">
        <f>ROUND((I220-J220),5)</f>
        <v>75.78</v>
      </c>
      <c r="L220" s="20">
        <f>ROUND(IF(J220=0, IF(I220=0, 0, 1), I220/J220),5)</f>
        <v>1.01773</v>
      </c>
    </row>
    <row r="221" spans="1:12" x14ac:dyDescent="0.25">
      <c r="A221" s="1"/>
      <c r="B221" s="1"/>
      <c r="C221" s="1"/>
      <c r="D221" s="1"/>
      <c r="E221" s="1"/>
      <c r="F221" s="1" t="s">
        <v>194</v>
      </c>
      <c r="G221" s="1"/>
      <c r="H221" s="1"/>
      <c r="I221" s="3">
        <f>ROUND(SUM(I219:I220),5)</f>
        <v>4350.78</v>
      </c>
      <c r="J221" s="3">
        <f>ROUND(SUM(J219:J220),5)</f>
        <v>4275</v>
      </c>
      <c r="K221" s="3">
        <f>ROUND((I221-J221),5)</f>
        <v>75.78</v>
      </c>
      <c r="L221" s="4">
        <f>ROUND(IF(J221=0, IF(I221=0, 0, 1), I221/J221),5)</f>
        <v>1.01773</v>
      </c>
    </row>
    <row r="222" spans="1:12" x14ac:dyDescent="0.25">
      <c r="A222" s="1"/>
      <c r="B222" s="1"/>
      <c r="C222" s="1"/>
      <c r="D222" s="1"/>
      <c r="E222" s="1"/>
      <c r="F222" s="1" t="s">
        <v>195</v>
      </c>
      <c r="G222" s="1"/>
      <c r="H222" s="1"/>
      <c r="I222" s="3">
        <v>3287.3</v>
      </c>
      <c r="J222" s="3">
        <v>3001</v>
      </c>
      <c r="K222" s="3">
        <f>ROUND((I222-J222),5)</f>
        <v>286.3</v>
      </c>
      <c r="L222" s="4">
        <f>ROUND(IF(J222=0, IF(I222=0, 0, 1), I222/J222),5)</f>
        <v>1.0953999999999999</v>
      </c>
    </row>
    <row r="223" spans="1:12" x14ac:dyDescent="0.25">
      <c r="A223" s="1"/>
      <c r="B223" s="1"/>
      <c r="C223" s="1"/>
      <c r="D223" s="1"/>
      <c r="E223" s="1"/>
      <c r="F223" s="1" t="s">
        <v>196</v>
      </c>
      <c r="G223" s="1"/>
      <c r="H223" s="1"/>
      <c r="I223" s="3"/>
      <c r="J223" s="3"/>
      <c r="K223" s="3"/>
      <c r="L223" s="4"/>
    </row>
    <row r="224" spans="1:12" x14ac:dyDescent="0.25">
      <c r="A224" s="1"/>
      <c r="B224" s="1"/>
      <c r="C224" s="1"/>
      <c r="D224" s="1"/>
      <c r="E224" s="1"/>
      <c r="F224" s="1"/>
      <c r="G224" s="1" t="s">
        <v>197</v>
      </c>
      <c r="H224" s="1"/>
      <c r="I224" s="3">
        <v>107.4</v>
      </c>
      <c r="J224" s="3">
        <v>751</v>
      </c>
      <c r="K224" s="3">
        <f t="shared" ref="K224:K229" si="6">ROUND((I224-J224),5)</f>
        <v>-643.6</v>
      </c>
      <c r="L224" s="4">
        <f t="shared" ref="L224:L229" si="7">ROUND(IF(J224=0, IF(I224=0, 0, 1), I224/J224),5)</f>
        <v>0.14301</v>
      </c>
    </row>
    <row r="225" spans="1:12" x14ac:dyDescent="0.25">
      <c r="A225" s="1"/>
      <c r="B225" s="1"/>
      <c r="C225" s="1"/>
      <c r="D225" s="1"/>
      <c r="E225" s="1"/>
      <c r="F225" s="1"/>
      <c r="G225" s="1" t="s">
        <v>198</v>
      </c>
      <c r="H225" s="1"/>
      <c r="I225" s="3">
        <v>0</v>
      </c>
      <c r="J225" s="3">
        <v>5251</v>
      </c>
      <c r="K225" s="3">
        <f t="shared" si="6"/>
        <v>-5251</v>
      </c>
      <c r="L225" s="4">
        <f t="shared" si="7"/>
        <v>0</v>
      </c>
    </row>
    <row r="226" spans="1:12" x14ac:dyDescent="0.25">
      <c r="A226" s="1"/>
      <c r="B226" s="1"/>
      <c r="C226" s="1"/>
      <c r="D226" s="1"/>
      <c r="E226" s="1"/>
      <c r="F226" s="1"/>
      <c r="G226" s="1" t="s">
        <v>199</v>
      </c>
      <c r="H226" s="1"/>
      <c r="I226" s="3">
        <v>52760.98</v>
      </c>
      <c r="J226" s="3">
        <v>52501</v>
      </c>
      <c r="K226" s="3">
        <f t="shared" si="6"/>
        <v>259.98</v>
      </c>
      <c r="L226" s="4">
        <f t="shared" si="7"/>
        <v>1.00495</v>
      </c>
    </row>
    <row r="227" spans="1:12" x14ac:dyDescent="0.25">
      <c r="A227" s="1"/>
      <c r="B227" s="1"/>
      <c r="C227" s="1"/>
      <c r="D227" s="1"/>
      <c r="E227" s="1"/>
      <c r="F227" s="1"/>
      <c r="G227" s="1" t="s">
        <v>200</v>
      </c>
      <c r="H227" s="1"/>
      <c r="I227" s="3">
        <v>4623.49</v>
      </c>
      <c r="J227" s="3">
        <v>4500</v>
      </c>
      <c r="K227" s="3">
        <f t="shared" si="6"/>
        <v>123.49</v>
      </c>
      <c r="L227" s="4">
        <f t="shared" si="7"/>
        <v>1.0274399999999999</v>
      </c>
    </row>
    <row r="228" spans="1:12" ht="15.75" thickBot="1" x14ac:dyDescent="0.3">
      <c r="A228" s="1"/>
      <c r="B228" s="1"/>
      <c r="C228" s="1"/>
      <c r="D228" s="1"/>
      <c r="E228" s="1"/>
      <c r="F228" s="1"/>
      <c r="G228" s="1" t="s">
        <v>201</v>
      </c>
      <c r="H228" s="1"/>
      <c r="I228" s="19">
        <v>0</v>
      </c>
      <c r="J228" s="19">
        <v>6002</v>
      </c>
      <c r="K228" s="19">
        <f t="shared" si="6"/>
        <v>-6002</v>
      </c>
      <c r="L228" s="20">
        <f t="shared" si="7"/>
        <v>0</v>
      </c>
    </row>
    <row r="229" spans="1:12" x14ac:dyDescent="0.25">
      <c r="A229" s="1"/>
      <c r="B229" s="1"/>
      <c r="C229" s="1"/>
      <c r="D229" s="1"/>
      <c r="E229" s="1"/>
      <c r="F229" s="1" t="s">
        <v>202</v>
      </c>
      <c r="G229" s="1"/>
      <c r="H229" s="1"/>
      <c r="I229" s="3">
        <f>ROUND(SUM(I223:I228),5)</f>
        <v>57491.87</v>
      </c>
      <c r="J229" s="3">
        <f>ROUND(SUM(J223:J228),5)</f>
        <v>69005</v>
      </c>
      <c r="K229" s="3">
        <f t="shared" si="6"/>
        <v>-11513.13</v>
      </c>
      <c r="L229" s="4">
        <f t="shared" si="7"/>
        <v>0.83316000000000001</v>
      </c>
    </row>
    <row r="230" spans="1:12" x14ac:dyDescent="0.25">
      <c r="A230" s="1"/>
      <c r="B230" s="1"/>
      <c r="C230" s="1"/>
      <c r="D230" s="1"/>
      <c r="E230" s="1"/>
      <c r="F230" s="1" t="s">
        <v>203</v>
      </c>
      <c r="G230" s="1"/>
      <c r="H230" s="1"/>
      <c r="I230" s="3"/>
      <c r="J230" s="3"/>
      <c r="K230" s="3"/>
      <c r="L230" s="4"/>
    </row>
    <row r="231" spans="1:12" x14ac:dyDescent="0.25">
      <c r="A231" s="1"/>
      <c r="B231" s="1"/>
      <c r="C231" s="1"/>
      <c r="D231" s="1"/>
      <c r="E231" s="1"/>
      <c r="F231" s="1"/>
      <c r="G231" s="1" t="s">
        <v>204</v>
      </c>
      <c r="H231" s="1"/>
      <c r="I231" s="3">
        <v>5863.73</v>
      </c>
      <c r="J231" s="3">
        <v>11250</v>
      </c>
      <c r="K231" s="3">
        <f t="shared" ref="K231:K238" si="8">ROUND((I231-J231),5)</f>
        <v>-5386.27</v>
      </c>
      <c r="L231" s="4">
        <f t="shared" ref="L231:L238" si="9">ROUND(IF(J231=0, IF(I231=0, 0, 1), I231/J231),5)</f>
        <v>0.52122000000000002</v>
      </c>
    </row>
    <row r="232" spans="1:12" x14ac:dyDescent="0.25">
      <c r="A232" s="1"/>
      <c r="B232" s="1"/>
      <c r="C232" s="1"/>
      <c r="D232" s="1"/>
      <c r="E232" s="1"/>
      <c r="F232" s="1"/>
      <c r="G232" s="1" t="s">
        <v>205</v>
      </c>
      <c r="H232" s="1"/>
      <c r="I232" s="3">
        <v>491.46</v>
      </c>
      <c r="J232" s="3">
        <v>751</v>
      </c>
      <c r="K232" s="3">
        <f t="shared" si="8"/>
        <v>-259.54000000000002</v>
      </c>
      <c r="L232" s="4">
        <f t="shared" si="9"/>
        <v>0.65441000000000005</v>
      </c>
    </row>
    <row r="233" spans="1:12" x14ac:dyDescent="0.25">
      <c r="A233" s="1"/>
      <c r="B233" s="1"/>
      <c r="C233" s="1"/>
      <c r="D233" s="1"/>
      <c r="E233" s="1"/>
      <c r="F233" s="1"/>
      <c r="G233" s="1" t="s">
        <v>206</v>
      </c>
      <c r="H233" s="1"/>
      <c r="I233" s="3">
        <v>0</v>
      </c>
      <c r="J233" s="3">
        <v>225</v>
      </c>
      <c r="K233" s="3">
        <f t="shared" si="8"/>
        <v>-225</v>
      </c>
      <c r="L233" s="4">
        <f t="shared" si="9"/>
        <v>0</v>
      </c>
    </row>
    <row r="234" spans="1:12" x14ac:dyDescent="0.25">
      <c r="A234" s="1"/>
      <c r="B234" s="1"/>
      <c r="C234" s="1"/>
      <c r="D234" s="1"/>
      <c r="E234" s="1"/>
      <c r="F234" s="1"/>
      <c r="G234" s="1" t="s">
        <v>207</v>
      </c>
      <c r="H234" s="1"/>
      <c r="I234" s="3">
        <v>0</v>
      </c>
      <c r="J234" s="3">
        <v>4500</v>
      </c>
      <c r="K234" s="3">
        <f t="shared" si="8"/>
        <v>-4500</v>
      </c>
      <c r="L234" s="4">
        <f t="shared" si="9"/>
        <v>0</v>
      </c>
    </row>
    <row r="235" spans="1:12" x14ac:dyDescent="0.25">
      <c r="A235" s="1"/>
      <c r="B235" s="1"/>
      <c r="C235" s="1"/>
      <c r="D235" s="1"/>
      <c r="E235" s="1"/>
      <c r="F235" s="1"/>
      <c r="G235" s="1" t="s">
        <v>208</v>
      </c>
      <c r="H235" s="1"/>
      <c r="I235" s="3">
        <v>13406.79</v>
      </c>
      <c r="J235" s="3">
        <v>11250</v>
      </c>
      <c r="K235" s="3">
        <f t="shared" si="8"/>
        <v>2156.79</v>
      </c>
      <c r="L235" s="4">
        <f t="shared" si="9"/>
        <v>1.19171</v>
      </c>
    </row>
    <row r="236" spans="1:12" x14ac:dyDescent="0.25">
      <c r="A236" s="1"/>
      <c r="B236" s="1"/>
      <c r="C236" s="1"/>
      <c r="D236" s="1"/>
      <c r="E236" s="1"/>
      <c r="F236" s="1"/>
      <c r="G236" s="1" t="s">
        <v>209</v>
      </c>
      <c r="H236" s="1"/>
      <c r="I236" s="3">
        <v>4321.24</v>
      </c>
      <c r="J236" s="3">
        <v>3752</v>
      </c>
      <c r="K236" s="3">
        <f t="shared" si="8"/>
        <v>569.24</v>
      </c>
      <c r="L236" s="4">
        <f t="shared" si="9"/>
        <v>1.1517200000000001</v>
      </c>
    </row>
    <row r="237" spans="1:12" x14ac:dyDescent="0.25">
      <c r="A237" s="1"/>
      <c r="B237" s="1"/>
      <c r="C237" s="1"/>
      <c r="D237" s="1"/>
      <c r="E237" s="1"/>
      <c r="F237" s="1"/>
      <c r="G237" s="1" t="s">
        <v>210</v>
      </c>
      <c r="H237" s="1"/>
      <c r="I237" s="3">
        <v>5831.05</v>
      </c>
      <c r="J237" s="3">
        <v>7501</v>
      </c>
      <c r="K237" s="3">
        <f t="shared" si="8"/>
        <v>-1669.95</v>
      </c>
      <c r="L237" s="4">
        <f t="shared" si="9"/>
        <v>0.77737000000000001</v>
      </c>
    </row>
    <row r="238" spans="1:12" x14ac:dyDescent="0.25">
      <c r="A238" s="1"/>
      <c r="B238" s="1"/>
      <c r="C238" s="1"/>
      <c r="D238" s="1"/>
      <c r="E238" s="1"/>
      <c r="F238" s="1"/>
      <c r="G238" s="1" t="s">
        <v>211</v>
      </c>
      <c r="H238" s="1"/>
      <c r="I238" s="3">
        <v>0</v>
      </c>
      <c r="J238" s="3">
        <v>751</v>
      </c>
      <c r="K238" s="3">
        <f t="shared" si="8"/>
        <v>-751</v>
      </c>
      <c r="L238" s="4">
        <f t="shared" si="9"/>
        <v>0</v>
      </c>
    </row>
    <row r="239" spans="1:12" ht="15.75" thickBot="1" x14ac:dyDescent="0.3">
      <c r="A239" s="1"/>
      <c r="B239" s="1"/>
      <c r="C239" s="1"/>
      <c r="D239" s="1"/>
      <c r="E239" s="1"/>
      <c r="F239" s="1"/>
      <c r="G239" s="1" t="s">
        <v>212</v>
      </c>
      <c r="H239" s="1"/>
      <c r="I239" s="19">
        <v>14310</v>
      </c>
      <c r="J239" s="19"/>
      <c r="K239" s="19"/>
      <c r="L239" s="20"/>
    </row>
    <row r="240" spans="1:12" x14ac:dyDescent="0.25">
      <c r="A240" s="1"/>
      <c r="B240" s="1"/>
      <c r="C240" s="1"/>
      <c r="D240" s="1"/>
      <c r="E240" s="1"/>
      <c r="F240" s="1" t="s">
        <v>213</v>
      </c>
      <c r="G240" s="1"/>
      <c r="H240" s="1"/>
      <c r="I240" s="3">
        <f>ROUND(SUM(I230:I239),5)</f>
        <v>44224.27</v>
      </c>
      <c r="J240" s="3">
        <f>ROUND(SUM(J230:J239),5)</f>
        <v>39980</v>
      </c>
      <c r="K240" s="3">
        <f>ROUND((I240-J240),5)</f>
        <v>4244.2700000000004</v>
      </c>
      <c r="L240" s="4">
        <f>ROUND(IF(J240=0, IF(I240=0, 0, 1), I240/J240),5)</f>
        <v>1.10616</v>
      </c>
    </row>
    <row r="241" spans="1:12" x14ac:dyDescent="0.25">
      <c r="A241" s="1"/>
      <c r="B241" s="1"/>
      <c r="C241" s="1"/>
      <c r="D241" s="1"/>
      <c r="E241" s="1"/>
      <c r="F241" s="1" t="s">
        <v>77</v>
      </c>
      <c r="G241" s="1"/>
      <c r="H241" s="1"/>
      <c r="I241" s="3"/>
      <c r="J241" s="3"/>
      <c r="K241" s="3"/>
      <c r="L241" s="4"/>
    </row>
    <row r="242" spans="1:12" x14ac:dyDescent="0.25">
      <c r="A242" s="1"/>
      <c r="B242" s="1"/>
      <c r="C242" s="1"/>
      <c r="D242" s="1"/>
      <c r="E242" s="1"/>
      <c r="F242" s="1"/>
      <c r="G242" s="1" t="s">
        <v>214</v>
      </c>
      <c r="H242" s="1"/>
      <c r="I242" s="3">
        <v>2469.64</v>
      </c>
      <c r="J242" s="3"/>
      <c r="K242" s="3"/>
      <c r="L242" s="4"/>
    </row>
    <row r="243" spans="1:12" x14ac:dyDescent="0.25">
      <c r="A243" s="1"/>
      <c r="B243" s="1"/>
      <c r="C243" s="1"/>
      <c r="D243" s="1"/>
      <c r="E243" s="1"/>
      <c r="F243" s="1"/>
      <c r="G243" s="1" t="s">
        <v>215</v>
      </c>
      <c r="H243" s="1"/>
      <c r="I243" s="3">
        <v>1424.43</v>
      </c>
      <c r="J243" s="3">
        <v>4500</v>
      </c>
      <c r="K243" s="3">
        <f>ROUND((I243-J243),5)</f>
        <v>-3075.57</v>
      </c>
      <c r="L243" s="4">
        <f>ROUND(IF(J243=0, IF(I243=0, 0, 1), I243/J243),5)</f>
        <v>0.31653999999999999</v>
      </c>
    </row>
    <row r="244" spans="1:12" ht="15.75" thickBot="1" x14ac:dyDescent="0.3">
      <c r="A244" s="1"/>
      <c r="B244" s="1"/>
      <c r="C244" s="1"/>
      <c r="D244" s="1"/>
      <c r="E244" s="1"/>
      <c r="F244" s="1"/>
      <c r="G244" s="1" t="s">
        <v>216</v>
      </c>
      <c r="H244" s="1"/>
      <c r="I244" s="19">
        <v>673.11</v>
      </c>
      <c r="J244" s="19"/>
      <c r="K244" s="19"/>
      <c r="L244" s="20"/>
    </row>
    <row r="245" spans="1:12" x14ac:dyDescent="0.25">
      <c r="A245" s="1"/>
      <c r="B245" s="1"/>
      <c r="C245" s="1"/>
      <c r="D245" s="1"/>
      <c r="E245" s="1"/>
      <c r="F245" s="1" t="s">
        <v>82</v>
      </c>
      <c r="G245" s="1"/>
      <c r="H245" s="1"/>
      <c r="I245" s="3">
        <f>ROUND(SUM(I241:I244),5)</f>
        <v>4567.18</v>
      </c>
      <c r="J245" s="3">
        <f>ROUND(SUM(J241:J244),5)</f>
        <v>4500</v>
      </c>
      <c r="K245" s="3">
        <f>ROUND((I245-J245),5)</f>
        <v>67.180000000000007</v>
      </c>
      <c r="L245" s="4">
        <f>ROUND(IF(J245=0, IF(I245=0, 0, 1), I245/J245),5)</f>
        <v>1.0149300000000001</v>
      </c>
    </row>
    <row r="246" spans="1:12" x14ac:dyDescent="0.25">
      <c r="A246" s="1"/>
      <c r="B246" s="1"/>
      <c r="C246" s="1"/>
      <c r="D246" s="1"/>
      <c r="E246" s="1"/>
      <c r="F246" s="1" t="s">
        <v>217</v>
      </c>
      <c r="G246" s="1"/>
      <c r="H246" s="1"/>
      <c r="I246" s="3"/>
      <c r="J246" s="3"/>
      <c r="K246" s="3"/>
      <c r="L246" s="4"/>
    </row>
    <row r="247" spans="1:12" x14ac:dyDescent="0.25">
      <c r="A247" s="1"/>
      <c r="B247" s="1"/>
      <c r="C247" s="1"/>
      <c r="D247" s="1"/>
      <c r="E247" s="1"/>
      <c r="F247" s="1"/>
      <c r="G247" s="1" t="s">
        <v>218</v>
      </c>
      <c r="H247" s="1"/>
      <c r="I247" s="3">
        <v>0</v>
      </c>
      <c r="J247" s="3">
        <v>3752</v>
      </c>
      <c r="K247" s="3">
        <f>ROUND((I247-J247),5)</f>
        <v>-3752</v>
      </c>
      <c r="L247" s="4">
        <f>ROUND(IF(J247=0, IF(I247=0, 0, 1), I247/J247),5)</f>
        <v>0</v>
      </c>
    </row>
    <row r="248" spans="1:12" ht="15.75" thickBot="1" x14ac:dyDescent="0.3">
      <c r="A248" s="1"/>
      <c r="B248" s="1"/>
      <c r="C248" s="1"/>
      <c r="D248" s="1"/>
      <c r="E248" s="1"/>
      <c r="F248" s="1"/>
      <c r="G248" s="1" t="s">
        <v>219</v>
      </c>
      <c r="H248" s="1"/>
      <c r="I248" s="19">
        <v>697</v>
      </c>
      <c r="J248" s="19">
        <v>3752</v>
      </c>
      <c r="K248" s="19">
        <f>ROUND((I248-J248),5)</f>
        <v>-3055</v>
      </c>
      <c r="L248" s="20">
        <f>ROUND(IF(J248=0, IF(I248=0, 0, 1), I248/J248),5)</f>
        <v>0.18576999999999999</v>
      </c>
    </row>
    <row r="249" spans="1:12" x14ac:dyDescent="0.25">
      <c r="A249" s="1"/>
      <c r="B249" s="1"/>
      <c r="C249" s="1"/>
      <c r="D249" s="1"/>
      <c r="E249" s="1"/>
      <c r="F249" s="1" t="s">
        <v>220</v>
      </c>
      <c r="G249" s="1"/>
      <c r="H249" s="1"/>
      <c r="I249" s="3">
        <f>ROUND(SUM(I246:I248),5)</f>
        <v>697</v>
      </c>
      <c r="J249" s="3">
        <f>ROUND(SUM(J246:J248),5)</f>
        <v>7504</v>
      </c>
      <c r="K249" s="3">
        <f>ROUND((I249-J249),5)</f>
        <v>-6807</v>
      </c>
      <c r="L249" s="4">
        <f>ROUND(IF(J249=0, IF(I249=0, 0, 1), I249/J249),5)</f>
        <v>9.2880000000000004E-2</v>
      </c>
    </row>
    <row r="250" spans="1:12" x14ac:dyDescent="0.25">
      <c r="A250" s="1"/>
      <c r="B250" s="1"/>
      <c r="C250" s="1"/>
      <c r="D250" s="1"/>
      <c r="E250" s="1"/>
      <c r="F250" s="1" t="s">
        <v>84</v>
      </c>
      <c r="G250" s="1"/>
      <c r="H250" s="1"/>
      <c r="I250" s="3"/>
      <c r="J250" s="3"/>
      <c r="K250" s="3"/>
      <c r="L250" s="4"/>
    </row>
    <row r="251" spans="1:12" x14ac:dyDescent="0.25">
      <c r="A251" s="1"/>
      <c r="B251" s="1"/>
      <c r="C251" s="1"/>
      <c r="D251" s="1"/>
      <c r="E251" s="1"/>
      <c r="F251" s="1"/>
      <c r="G251" s="1" t="s">
        <v>85</v>
      </c>
      <c r="H251" s="1"/>
      <c r="I251" s="3">
        <v>88</v>
      </c>
      <c r="J251" s="3"/>
      <c r="K251" s="3"/>
      <c r="L251" s="4"/>
    </row>
    <row r="252" spans="1:12" ht="15.75" thickBot="1" x14ac:dyDescent="0.3">
      <c r="A252" s="1"/>
      <c r="B252" s="1"/>
      <c r="C252" s="1"/>
      <c r="D252" s="1"/>
      <c r="E252" s="1"/>
      <c r="F252" s="1"/>
      <c r="G252" s="1" t="s">
        <v>221</v>
      </c>
      <c r="H252" s="1"/>
      <c r="I252" s="19">
        <v>0</v>
      </c>
      <c r="J252" s="19">
        <v>15002</v>
      </c>
      <c r="K252" s="19">
        <f>ROUND((I252-J252),5)</f>
        <v>-15002</v>
      </c>
      <c r="L252" s="20">
        <f>ROUND(IF(J252=0, IF(I252=0, 0, 1), I252/J252),5)</f>
        <v>0</v>
      </c>
    </row>
    <row r="253" spans="1:12" x14ac:dyDescent="0.25">
      <c r="A253" s="1"/>
      <c r="B253" s="1"/>
      <c r="C253" s="1"/>
      <c r="D253" s="1"/>
      <c r="E253" s="1"/>
      <c r="F253" s="1" t="s">
        <v>86</v>
      </c>
      <c r="G253" s="1"/>
      <c r="H253" s="1"/>
      <c r="I253" s="3">
        <f>ROUND(SUM(I250:I252),5)</f>
        <v>88</v>
      </c>
      <c r="J253" s="3">
        <f>ROUND(SUM(J250:J252),5)</f>
        <v>15002</v>
      </c>
      <c r="K253" s="3">
        <f>ROUND((I253-J253),5)</f>
        <v>-14914</v>
      </c>
      <c r="L253" s="4">
        <f>ROUND(IF(J253=0, IF(I253=0, 0, 1), I253/J253),5)</f>
        <v>5.8700000000000002E-3</v>
      </c>
    </row>
    <row r="254" spans="1:12" ht="15.75" thickBot="1" x14ac:dyDescent="0.3">
      <c r="A254" s="1"/>
      <c r="B254" s="1"/>
      <c r="C254" s="1"/>
      <c r="D254" s="1"/>
      <c r="E254" s="1"/>
      <c r="F254" s="1" t="s">
        <v>222</v>
      </c>
      <c r="G254" s="1"/>
      <c r="H254" s="1"/>
      <c r="I254" s="19">
        <v>4944.6000000000004</v>
      </c>
      <c r="J254" s="19">
        <v>3001</v>
      </c>
      <c r="K254" s="19">
        <f>ROUND((I254-J254),5)</f>
        <v>1943.6</v>
      </c>
      <c r="L254" s="20">
        <f>ROUND(IF(J254=0, IF(I254=0, 0, 1), I254/J254),5)</f>
        <v>1.6476500000000001</v>
      </c>
    </row>
    <row r="255" spans="1:12" x14ac:dyDescent="0.25">
      <c r="A255" s="1"/>
      <c r="B255" s="1"/>
      <c r="C255" s="1"/>
      <c r="D255" s="1"/>
      <c r="E255" s="1" t="s">
        <v>223</v>
      </c>
      <c r="F255" s="1"/>
      <c r="G255" s="1"/>
      <c r="H255" s="1"/>
      <c r="I255" s="3">
        <f>ROUND(SUM(I208:I214)+I218+SUM(I221:I222)+I229+I240+I245+I249+SUM(I253:I254),5)</f>
        <v>369808.84</v>
      </c>
      <c r="J255" s="3">
        <f>ROUND(SUM(J208:J214)+J218+SUM(J221:J222)+J229+J240+J245+J249+SUM(J253:J254),5)</f>
        <v>388897</v>
      </c>
      <c r="K255" s="3">
        <f>ROUND((I255-J255),5)</f>
        <v>-19088.16</v>
      </c>
      <c r="L255" s="4">
        <f>ROUND(IF(J255=0, IF(I255=0, 0, 1), I255/J255),5)</f>
        <v>0.95091999999999999</v>
      </c>
    </row>
    <row r="256" spans="1:12" x14ac:dyDescent="0.25">
      <c r="A256" s="1"/>
      <c r="B256" s="1"/>
      <c r="C256" s="1"/>
      <c r="D256" s="1"/>
      <c r="E256" s="1" t="s">
        <v>21</v>
      </c>
      <c r="F256" s="1"/>
      <c r="G256" s="1"/>
      <c r="H256" s="1"/>
      <c r="I256" s="3"/>
      <c r="J256" s="3"/>
      <c r="K256" s="3"/>
      <c r="L256" s="4"/>
    </row>
    <row r="257" spans="1:12" x14ac:dyDescent="0.25">
      <c r="A257" s="1"/>
      <c r="B257" s="1"/>
      <c r="C257" s="1"/>
      <c r="D257" s="1"/>
      <c r="E257" s="1"/>
      <c r="F257" s="1" t="s">
        <v>224</v>
      </c>
      <c r="G257" s="1"/>
      <c r="H257" s="1"/>
      <c r="I257" s="3"/>
      <c r="J257" s="3"/>
      <c r="K257" s="3"/>
      <c r="L257" s="4"/>
    </row>
    <row r="258" spans="1:12" x14ac:dyDescent="0.25">
      <c r="A258" s="1"/>
      <c r="B258" s="1"/>
      <c r="C258" s="1"/>
      <c r="D258" s="1"/>
      <c r="E258" s="1"/>
      <c r="F258" s="1"/>
      <c r="G258" s="1" t="s">
        <v>225</v>
      </c>
      <c r="H258" s="1"/>
      <c r="I258" s="3">
        <v>345.68</v>
      </c>
      <c r="J258" s="3">
        <v>751</v>
      </c>
      <c r="K258" s="3">
        <f>ROUND((I258-J258),5)</f>
        <v>-405.32</v>
      </c>
      <c r="L258" s="4">
        <f>ROUND(IF(J258=0, IF(I258=0, 0, 1), I258/J258),5)</f>
        <v>0.46028999999999998</v>
      </c>
    </row>
    <row r="259" spans="1:12" x14ac:dyDescent="0.25">
      <c r="A259" s="1"/>
      <c r="B259" s="1"/>
      <c r="C259" s="1"/>
      <c r="D259" s="1"/>
      <c r="E259" s="1"/>
      <c r="F259" s="1"/>
      <c r="G259" s="1" t="s">
        <v>226</v>
      </c>
      <c r="H259" s="1"/>
      <c r="I259" s="3">
        <v>194.4</v>
      </c>
      <c r="J259" s="3">
        <v>225</v>
      </c>
      <c r="K259" s="3">
        <f>ROUND((I259-J259),5)</f>
        <v>-30.6</v>
      </c>
      <c r="L259" s="4">
        <f>ROUND(IF(J259=0, IF(I259=0, 0, 1), I259/J259),5)</f>
        <v>0.86399999999999999</v>
      </c>
    </row>
    <row r="260" spans="1:12" x14ac:dyDescent="0.25">
      <c r="A260" s="1"/>
      <c r="B260" s="1"/>
      <c r="C260" s="1"/>
      <c r="D260" s="1"/>
      <c r="E260" s="1"/>
      <c r="F260" s="1"/>
      <c r="G260" s="1" t="s">
        <v>227</v>
      </c>
      <c r="H260" s="1"/>
      <c r="I260" s="3">
        <v>2163</v>
      </c>
      <c r="J260" s="3">
        <v>5438</v>
      </c>
      <c r="K260" s="3">
        <f>ROUND((I260-J260),5)</f>
        <v>-3275</v>
      </c>
      <c r="L260" s="4">
        <f>ROUND(IF(J260=0, IF(I260=0, 0, 1), I260/J260),5)</f>
        <v>0.39776</v>
      </c>
    </row>
    <row r="261" spans="1:12" ht="15.75" thickBot="1" x14ac:dyDescent="0.3">
      <c r="A261" s="1"/>
      <c r="B261" s="1"/>
      <c r="C261" s="1"/>
      <c r="D261" s="1"/>
      <c r="E261" s="1"/>
      <c r="F261" s="1"/>
      <c r="G261" s="1" t="s">
        <v>228</v>
      </c>
      <c r="H261" s="1"/>
      <c r="I261" s="19">
        <v>1300</v>
      </c>
      <c r="J261" s="19"/>
      <c r="K261" s="19"/>
      <c r="L261" s="20"/>
    </row>
    <row r="262" spans="1:12" x14ac:dyDescent="0.25">
      <c r="A262" s="1"/>
      <c r="B262" s="1"/>
      <c r="C262" s="1"/>
      <c r="D262" s="1"/>
      <c r="E262" s="1"/>
      <c r="F262" s="1" t="s">
        <v>229</v>
      </c>
      <c r="G262" s="1"/>
      <c r="H262" s="1"/>
      <c r="I262" s="3">
        <f>ROUND(SUM(I257:I261),5)</f>
        <v>4003.08</v>
      </c>
      <c r="J262" s="3">
        <f>ROUND(SUM(J257:J261),5)</f>
        <v>6414</v>
      </c>
      <c r="K262" s="3">
        <f>ROUND((I262-J262),5)</f>
        <v>-2410.92</v>
      </c>
      <c r="L262" s="4">
        <f>ROUND(IF(J262=0, IF(I262=0, 0, 1), I262/J262),5)</f>
        <v>0.62412000000000001</v>
      </c>
    </row>
    <row r="263" spans="1:12" x14ac:dyDescent="0.25">
      <c r="A263" s="1"/>
      <c r="B263" s="1"/>
      <c r="C263" s="1"/>
      <c r="D263" s="1"/>
      <c r="E263" s="1"/>
      <c r="F263" s="1" t="s">
        <v>230</v>
      </c>
      <c r="G263" s="1"/>
      <c r="H263" s="1"/>
      <c r="I263" s="3">
        <v>0</v>
      </c>
      <c r="J263" s="3">
        <v>976</v>
      </c>
      <c r="K263" s="3">
        <f>ROUND((I263-J263),5)</f>
        <v>-976</v>
      </c>
      <c r="L263" s="4">
        <f>ROUND(IF(J263=0, IF(I263=0, 0, 1), I263/J263),5)</f>
        <v>0</v>
      </c>
    </row>
    <row r="264" spans="1:12" ht="15.75" thickBot="1" x14ac:dyDescent="0.3">
      <c r="A264" s="1"/>
      <c r="B264" s="1"/>
      <c r="C264" s="1"/>
      <c r="D264" s="1"/>
      <c r="E264" s="1"/>
      <c r="F264" s="1" t="s">
        <v>231</v>
      </c>
      <c r="G264" s="1"/>
      <c r="H264" s="1"/>
      <c r="I264" s="19">
        <v>7200</v>
      </c>
      <c r="J264" s="19">
        <v>15002</v>
      </c>
      <c r="K264" s="19">
        <f>ROUND((I264-J264),5)</f>
        <v>-7802</v>
      </c>
      <c r="L264" s="20">
        <f>ROUND(IF(J264=0, IF(I264=0, 0, 1), I264/J264),5)</f>
        <v>0.47993999999999998</v>
      </c>
    </row>
    <row r="265" spans="1:12" x14ac:dyDescent="0.25">
      <c r="A265" s="1"/>
      <c r="B265" s="1"/>
      <c r="C265" s="1"/>
      <c r="D265" s="1"/>
      <c r="E265" s="1" t="s">
        <v>232</v>
      </c>
      <c r="F265" s="1"/>
      <c r="G265" s="1"/>
      <c r="H265" s="1"/>
      <c r="I265" s="3">
        <f>ROUND(I256+SUM(I262:I264),5)</f>
        <v>11203.08</v>
      </c>
      <c r="J265" s="3">
        <f>ROUND(J256+SUM(J262:J264),5)</f>
        <v>22392</v>
      </c>
      <c r="K265" s="3">
        <f>ROUND((I265-J265),5)</f>
        <v>-11188.92</v>
      </c>
      <c r="L265" s="4">
        <f>ROUND(IF(J265=0, IF(I265=0, 0, 1), I265/J265),5)</f>
        <v>0.50031999999999999</v>
      </c>
    </row>
    <row r="266" spans="1:12" x14ac:dyDescent="0.25">
      <c r="A266" s="1"/>
      <c r="B266" s="1"/>
      <c r="C266" s="1"/>
      <c r="D266" s="1"/>
      <c r="E266" s="1" t="s">
        <v>22</v>
      </c>
      <c r="F266" s="1"/>
      <c r="G266" s="1"/>
      <c r="H266" s="1"/>
      <c r="I266" s="3"/>
      <c r="J266" s="3"/>
      <c r="K266" s="3"/>
      <c r="L266" s="4"/>
    </row>
    <row r="267" spans="1:12" x14ac:dyDescent="0.25">
      <c r="A267" s="1"/>
      <c r="B267" s="1"/>
      <c r="C267" s="1"/>
      <c r="D267" s="1"/>
      <c r="E267" s="1"/>
      <c r="F267" s="1" t="s">
        <v>233</v>
      </c>
      <c r="G267" s="1"/>
      <c r="H267" s="1"/>
      <c r="I267" s="3"/>
      <c r="J267" s="3"/>
      <c r="K267" s="3"/>
      <c r="L267" s="4"/>
    </row>
    <row r="268" spans="1:12" x14ac:dyDescent="0.25">
      <c r="A268" s="1"/>
      <c r="B268" s="1"/>
      <c r="C268" s="1"/>
      <c r="D268" s="1"/>
      <c r="E268" s="1"/>
      <c r="F268" s="1"/>
      <c r="G268" s="1" t="s">
        <v>234</v>
      </c>
      <c r="H268" s="1"/>
      <c r="I268" s="3">
        <v>1000</v>
      </c>
      <c r="J268" s="3"/>
      <c r="K268" s="3"/>
      <c r="L268" s="4"/>
    </row>
    <row r="269" spans="1:12" x14ac:dyDescent="0.25">
      <c r="A269" s="1"/>
      <c r="B269" s="1"/>
      <c r="C269" s="1"/>
      <c r="D269" s="1"/>
      <c r="E269" s="1"/>
      <c r="F269" s="1"/>
      <c r="G269" s="1" t="s">
        <v>235</v>
      </c>
      <c r="H269" s="1"/>
      <c r="I269" s="3">
        <v>19458.36</v>
      </c>
      <c r="J269" s="3">
        <v>19502</v>
      </c>
      <c r="K269" s="3">
        <f>ROUND((I269-J269),5)</f>
        <v>-43.64</v>
      </c>
      <c r="L269" s="4">
        <f>ROUND(IF(J269=0, IF(I269=0, 0, 1), I269/J269),5)</f>
        <v>0.99775999999999998</v>
      </c>
    </row>
    <row r="270" spans="1:12" x14ac:dyDescent="0.25">
      <c r="A270" s="1"/>
      <c r="B270" s="1"/>
      <c r="C270" s="1"/>
      <c r="D270" s="1"/>
      <c r="E270" s="1"/>
      <c r="F270" s="1"/>
      <c r="G270" s="1" t="s">
        <v>236</v>
      </c>
      <c r="H270" s="1"/>
      <c r="I270" s="3"/>
      <c r="J270" s="3"/>
      <c r="K270" s="3"/>
      <c r="L270" s="4"/>
    </row>
    <row r="271" spans="1:12" x14ac:dyDescent="0.25">
      <c r="A271" s="1"/>
      <c r="B271" s="1"/>
      <c r="C271" s="1"/>
      <c r="D271" s="1"/>
      <c r="E271" s="1"/>
      <c r="F271" s="1"/>
      <c r="G271" s="1"/>
      <c r="H271" s="1" t="s">
        <v>237</v>
      </c>
      <c r="I271" s="3">
        <v>0</v>
      </c>
      <c r="J271" s="3">
        <v>277</v>
      </c>
      <c r="K271" s="3">
        <f>ROUND((I271-J271),5)</f>
        <v>-277</v>
      </c>
      <c r="L271" s="4">
        <f>ROUND(IF(J271=0, IF(I271=0, 0, 1), I271/J271),5)</f>
        <v>0</v>
      </c>
    </row>
    <row r="272" spans="1:12" ht="15.75" thickBot="1" x14ac:dyDescent="0.3">
      <c r="A272" s="1"/>
      <c r="B272" s="1"/>
      <c r="C272" s="1"/>
      <c r="D272" s="1"/>
      <c r="E272" s="1"/>
      <c r="F272" s="1"/>
      <c r="G272" s="1"/>
      <c r="H272" s="1" t="s">
        <v>190</v>
      </c>
      <c r="I272" s="19">
        <v>1975.05</v>
      </c>
      <c r="J272" s="19">
        <v>2250</v>
      </c>
      <c r="K272" s="19">
        <f>ROUND((I272-J272),5)</f>
        <v>-274.95</v>
      </c>
      <c r="L272" s="20">
        <f>ROUND(IF(J272=0, IF(I272=0, 0, 1), I272/J272),5)</f>
        <v>0.87780000000000002</v>
      </c>
    </row>
    <row r="273" spans="1:12" x14ac:dyDescent="0.25">
      <c r="A273" s="1"/>
      <c r="B273" s="1"/>
      <c r="C273" s="1"/>
      <c r="D273" s="1"/>
      <c r="E273" s="1"/>
      <c r="F273" s="1"/>
      <c r="G273" s="1" t="s">
        <v>238</v>
      </c>
      <c r="H273" s="1"/>
      <c r="I273" s="3">
        <f>ROUND(SUM(I270:I272),5)</f>
        <v>1975.05</v>
      </c>
      <c r="J273" s="3">
        <f>ROUND(SUM(J270:J272),5)</f>
        <v>2527</v>
      </c>
      <c r="K273" s="3">
        <f>ROUND((I273-J273),5)</f>
        <v>-551.95000000000005</v>
      </c>
      <c r="L273" s="4">
        <f>ROUND(IF(J273=0, IF(I273=0, 0, 1), I273/J273),5)</f>
        <v>0.78158000000000005</v>
      </c>
    </row>
    <row r="274" spans="1:12" x14ac:dyDescent="0.25">
      <c r="A274" s="1"/>
      <c r="B274" s="1"/>
      <c r="C274" s="1"/>
      <c r="D274" s="1"/>
      <c r="E274" s="1"/>
      <c r="F274" s="1"/>
      <c r="G274" s="1" t="s">
        <v>239</v>
      </c>
      <c r="H274" s="1"/>
      <c r="I274" s="3">
        <v>31445.21</v>
      </c>
      <c r="J274" s="3">
        <v>37502</v>
      </c>
      <c r="K274" s="3">
        <f>ROUND((I274-J274),5)</f>
        <v>-6056.79</v>
      </c>
      <c r="L274" s="4">
        <f>ROUND(IF(J274=0, IF(I274=0, 0, 1), I274/J274),5)</f>
        <v>0.83848999999999996</v>
      </c>
    </row>
    <row r="275" spans="1:12" x14ac:dyDescent="0.25">
      <c r="A275" s="1"/>
      <c r="B275" s="1"/>
      <c r="C275" s="1"/>
      <c r="D275" s="1"/>
      <c r="E275" s="1"/>
      <c r="F275" s="1"/>
      <c r="G275" s="1" t="s">
        <v>240</v>
      </c>
      <c r="H275" s="1"/>
      <c r="I275" s="3">
        <v>285525.87</v>
      </c>
      <c r="J275" s="3">
        <v>282001</v>
      </c>
      <c r="K275" s="3">
        <f>ROUND((I275-J275),5)</f>
        <v>3524.87</v>
      </c>
      <c r="L275" s="4">
        <f>ROUND(IF(J275=0, IF(I275=0, 0, 1), I275/J275),5)</f>
        <v>1.0125</v>
      </c>
    </row>
    <row r="276" spans="1:12" x14ac:dyDescent="0.25">
      <c r="A276" s="1"/>
      <c r="B276" s="1"/>
      <c r="C276" s="1"/>
      <c r="D276" s="1"/>
      <c r="E276" s="1"/>
      <c r="F276" s="1"/>
      <c r="G276" s="1" t="s">
        <v>77</v>
      </c>
      <c r="H276" s="1"/>
      <c r="I276" s="3"/>
      <c r="J276" s="3"/>
      <c r="K276" s="3"/>
      <c r="L276" s="4"/>
    </row>
    <row r="277" spans="1:12" x14ac:dyDescent="0.25">
      <c r="A277" s="1"/>
      <c r="B277" s="1"/>
      <c r="C277" s="1"/>
      <c r="D277" s="1"/>
      <c r="E277" s="1"/>
      <c r="F277" s="1"/>
      <c r="G277" s="1"/>
      <c r="H277" s="1" t="s">
        <v>241</v>
      </c>
      <c r="I277" s="3">
        <v>5066.5200000000004</v>
      </c>
      <c r="J277" s="3"/>
      <c r="K277" s="3"/>
      <c r="L277" s="4"/>
    </row>
    <row r="278" spans="1:12" x14ac:dyDescent="0.25">
      <c r="A278" s="1"/>
      <c r="B278" s="1"/>
      <c r="C278" s="1"/>
      <c r="D278" s="1"/>
      <c r="E278" s="1"/>
      <c r="F278" s="1"/>
      <c r="G278" s="1"/>
      <c r="H278" s="1" t="s">
        <v>242</v>
      </c>
      <c r="I278" s="3">
        <v>2909.9</v>
      </c>
      <c r="J278" s="3"/>
      <c r="K278" s="3"/>
      <c r="L278" s="4"/>
    </row>
    <row r="279" spans="1:12" ht="15.75" thickBot="1" x14ac:dyDescent="0.3">
      <c r="A279" s="1"/>
      <c r="B279" s="1"/>
      <c r="C279" s="1"/>
      <c r="D279" s="1"/>
      <c r="E279" s="1"/>
      <c r="F279" s="1"/>
      <c r="G279" s="1"/>
      <c r="H279" s="1" t="s">
        <v>81</v>
      </c>
      <c r="I279" s="19">
        <v>0</v>
      </c>
      <c r="J279" s="19">
        <v>10502</v>
      </c>
      <c r="K279" s="19">
        <f>ROUND((I279-J279),5)</f>
        <v>-10502</v>
      </c>
      <c r="L279" s="20">
        <f>ROUND(IF(J279=0, IF(I279=0, 0, 1), I279/J279),5)</f>
        <v>0</v>
      </c>
    </row>
    <row r="280" spans="1:12" x14ac:dyDescent="0.25">
      <c r="A280" s="1"/>
      <c r="B280" s="1"/>
      <c r="C280" s="1"/>
      <c r="D280" s="1"/>
      <c r="E280" s="1"/>
      <c r="F280" s="1"/>
      <c r="G280" s="1" t="s">
        <v>82</v>
      </c>
      <c r="H280" s="1"/>
      <c r="I280" s="3">
        <f>ROUND(SUM(I276:I279),5)</f>
        <v>7976.42</v>
      </c>
      <c r="J280" s="3">
        <f>ROUND(SUM(J276:J279),5)</f>
        <v>10502</v>
      </c>
      <c r="K280" s="3">
        <f>ROUND((I280-J280),5)</f>
        <v>-2525.58</v>
      </c>
      <c r="L280" s="4">
        <f>ROUND(IF(J280=0, IF(I280=0, 0, 1), I280/J280),5)</f>
        <v>0.75951000000000002</v>
      </c>
    </row>
    <row r="281" spans="1:12" ht="15.75" thickBot="1" x14ac:dyDescent="0.3">
      <c r="A281" s="1"/>
      <c r="B281" s="1"/>
      <c r="C281" s="1"/>
      <c r="D281" s="1"/>
      <c r="E281" s="1"/>
      <c r="F281" s="1"/>
      <c r="G281" s="1" t="s">
        <v>91</v>
      </c>
      <c r="H281" s="1"/>
      <c r="I281" s="19">
        <v>881.13</v>
      </c>
      <c r="J281" s="19"/>
      <c r="K281" s="19"/>
      <c r="L281" s="20"/>
    </row>
    <row r="282" spans="1:12" x14ac:dyDescent="0.25">
      <c r="A282" s="1"/>
      <c r="B282" s="1"/>
      <c r="C282" s="1"/>
      <c r="D282" s="1"/>
      <c r="E282" s="1"/>
      <c r="F282" s="1" t="s">
        <v>243</v>
      </c>
      <c r="G282" s="1"/>
      <c r="H282" s="1"/>
      <c r="I282" s="3">
        <f>ROUND(SUM(I267:I269)+SUM(I273:I275)+SUM(I280:I281),5)</f>
        <v>348262.04</v>
      </c>
      <c r="J282" s="3">
        <f>ROUND(SUM(J267:J269)+SUM(J273:J275)+SUM(J280:J281),5)</f>
        <v>352034</v>
      </c>
      <c r="K282" s="3">
        <f>ROUND((I282-J282),5)</f>
        <v>-3771.96</v>
      </c>
      <c r="L282" s="4">
        <f>ROUND(IF(J282=0, IF(I282=0, 0, 1), I282/J282),5)</f>
        <v>0.98929</v>
      </c>
    </row>
    <row r="283" spans="1:12" x14ac:dyDescent="0.25">
      <c r="A283" s="1"/>
      <c r="B283" s="1"/>
      <c r="C283" s="1"/>
      <c r="D283" s="1"/>
      <c r="E283" s="1"/>
      <c r="F283" s="1" t="s">
        <v>244</v>
      </c>
      <c r="G283" s="1"/>
      <c r="H283" s="1"/>
      <c r="I283" s="3"/>
      <c r="J283" s="3"/>
      <c r="K283" s="3"/>
      <c r="L283" s="4"/>
    </row>
    <row r="284" spans="1:12" x14ac:dyDescent="0.25">
      <c r="A284" s="1"/>
      <c r="B284" s="1"/>
      <c r="C284" s="1"/>
      <c r="D284" s="1"/>
      <c r="E284" s="1"/>
      <c r="F284" s="1"/>
      <c r="G284" s="1" t="s">
        <v>245</v>
      </c>
      <c r="H284" s="1"/>
      <c r="I284" s="3">
        <v>5803.2</v>
      </c>
      <c r="J284" s="3"/>
      <c r="K284" s="3"/>
      <c r="L284" s="4"/>
    </row>
    <row r="285" spans="1:12" x14ac:dyDescent="0.25">
      <c r="A285" s="1"/>
      <c r="B285" s="1"/>
      <c r="C285" s="1"/>
      <c r="D285" s="1"/>
      <c r="E285" s="1"/>
      <c r="F285" s="1"/>
      <c r="G285" s="1" t="s">
        <v>246</v>
      </c>
      <c r="H285" s="1"/>
      <c r="I285" s="3">
        <v>6327.22</v>
      </c>
      <c r="J285" s="3"/>
      <c r="K285" s="3"/>
      <c r="L285" s="4"/>
    </row>
    <row r="286" spans="1:12" x14ac:dyDescent="0.25">
      <c r="A286" s="1"/>
      <c r="B286" s="1"/>
      <c r="C286" s="1"/>
      <c r="D286" s="1"/>
      <c r="E286" s="1"/>
      <c r="F286" s="1"/>
      <c r="G286" s="1" t="s">
        <v>247</v>
      </c>
      <c r="H286" s="1"/>
      <c r="I286" s="3">
        <v>4564.04</v>
      </c>
      <c r="J286" s="3"/>
      <c r="K286" s="3"/>
      <c r="L286" s="4"/>
    </row>
    <row r="287" spans="1:12" x14ac:dyDescent="0.25">
      <c r="A287" s="1"/>
      <c r="B287" s="1"/>
      <c r="C287" s="1"/>
      <c r="D287" s="1"/>
      <c r="E287" s="1"/>
      <c r="F287" s="1"/>
      <c r="G287" s="1" t="s">
        <v>248</v>
      </c>
      <c r="H287" s="1"/>
      <c r="I287" s="3">
        <v>11528.86</v>
      </c>
      <c r="J287" s="3"/>
      <c r="K287" s="3"/>
      <c r="L287" s="4"/>
    </row>
    <row r="288" spans="1:12" ht="15.75" thickBot="1" x14ac:dyDescent="0.3">
      <c r="A288" s="1"/>
      <c r="B288" s="1"/>
      <c r="C288" s="1"/>
      <c r="D288" s="1"/>
      <c r="E288" s="1"/>
      <c r="F288" s="1"/>
      <c r="G288" s="1" t="s">
        <v>249</v>
      </c>
      <c r="H288" s="1"/>
      <c r="I288" s="5">
        <v>0</v>
      </c>
      <c r="J288" s="5">
        <v>33750</v>
      </c>
      <c r="K288" s="5">
        <f>ROUND((I288-J288),5)</f>
        <v>-33750</v>
      </c>
      <c r="L288" s="6">
        <f>ROUND(IF(J288=0, IF(I288=0, 0, 1), I288/J288),5)</f>
        <v>0</v>
      </c>
    </row>
    <row r="289" spans="1:12" ht="15.75" thickBot="1" x14ac:dyDescent="0.3">
      <c r="A289" s="1"/>
      <c r="B289" s="1"/>
      <c r="C289" s="1"/>
      <c r="D289" s="1"/>
      <c r="E289" s="1"/>
      <c r="F289" s="1" t="s">
        <v>250</v>
      </c>
      <c r="G289" s="1"/>
      <c r="H289" s="1"/>
      <c r="I289" s="7">
        <f>ROUND(SUM(I283:I288),5)</f>
        <v>28223.32</v>
      </c>
      <c r="J289" s="7">
        <f>ROUND(SUM(J283:J288),5)</f>
        <v>33750</v>
      </c>
      <c r="K289" s="7">
        <f>ROUND((I289-J289),5)</f>
        <v>-5526.68</v>
      </c>
      <c r="L289" s="8">
        <f>ROUND(IF(J289=0, IF(I289=0, 0, 1), I289/J289),5)</f>
        <v>0.83625000000000005</v>
      </c>
    </row>
    <row r="290" spans="1:12" x14ac:dyDescent="0.25">
      <c r="A290" s="1"/>
      <c r="B290" s="1"/>
      <c r="C290" s="1"/>
      <c r="D290" s="1"/>
      <c r="E290" s="1" t="s">
        <v>251</v>
      </c>
      <c r="F290" s="1"/>
      <c r="G290" s="1"/>
      <c r="H290" s="1"/>
      <c r="I290" s="3">
        <f>ROUND(I266+I282+I289,5)</f>
        <v>376485.36</v>
      </c>
      <c r="J290" s="3">
        <f>ROUND(J266+J282+J289,5)</f>
        <v>385784</v>
      </c>
      <c r="K290" s="3">
        <f>ROUND((I290-J290),5)</f>
        <v>-9298.64</v>
      </c>
      <c r="L290" s="4">
        <f>ROUND(IF(J290=0, IF(I290=0, 0, 1), I290/J290),5)</f>
        <v>0.97589999999999999</v>
      </c>
    </row>
    <row r="291" spans="1:12" x14ac:dyDescent="0.25">
      <c r="A291" s="1"/>
      <c r="B291" s="1"/>
      <c r="C291" s="1"/>
      <c r="D291" s="1"/>
      <c r="E291" s="1" t="s">
        <v>23</v>
      </c>
      <c r="F291" s="1"/>
      <c r="G291" s="1"/>
      <c r="H291" s="1"/>
      <c r="I291" s="3"/>
      <c r="J291" s="3"/>
      <c r="K291" s="3"/>
      <c r="L291" s="4"/>
    </row>
    <row r="292" spans="1:12" x14ac:dyDescent="0.25">
      <c r="A292" s="1"/>
      <c r="B292" s="1"/>
      <c r="C292" s="1"/>
      <c r="D292" s="1"/>
      <c r="E292" s="1"/>
      <c r="F292" s="1" t="s">
        <v>252</v>
      </c>
      <c r="G292" s="1"/>
      <c r="H292" s="1"/>
      <c r="I292" s="3">
        <v>285.38</v>
      </c>
      <c r="J292" s="3"/>
      <c r="K292" s="3"/>
      <c r="L292" s="4"/>
    </row>
    <row r="293" spans="1:12" x14ac:dyDescent="0.25">
      <c r="A293" s="1"/>
      <c r="B293" s="1"/>
      <c r="C293" s="1"/>
      <c r="D293" s="1"/>
      <c r="E293" s="1"/>
      <c r="F293" s="1" t="s">
        <v>253</v>
      </c>
      <c r="G293" s="1"/>
      <c r="H293" s="1"/>
      <c r="I293" s="3"/>
      <c r="J293" s="3"/>
      <c r="K293" s="3"/>
      <c r="L293" s="4"/>
    </row>
    <row r="294" spans="1:12" x14ac:dyDescent="0.25">
      <c r="A294" s="1"/>
      <c r="B294" s="1"/>
      <c r="C294" s="1"/>
      <c r="D294" s="1"/>
      <c r="E294" s="1"/>
      <c r="F294" s="1"/>
      <c r="G294" s="1" t="s">
        <v>254</v>
      </c>
      <c r="H294" s="1"/>
      <c r="I294" s="3">
        <v>3431.38</v>
      </c>
      <c r="J294" s="3">
        <v>3600</v>
      </c>
      <c r="K294" s="3">
        <f>ROUND((I294-J294),5)</f>
        <v>-168.62</v>
      </c>
      <c r="L294" s="4">
        <f>ROUND(IF(J294=0, IF(I294=0, 0, 1), I294/J294),5)</f>
        <v>0.95316000000000001</v>
      </c>
    </row>
    <row r="295" spans="1:12" x14ac:dyDescent="0.25">
      <c r="A295" s="1"/>
      <c r="B295" s="1"/>
      <c r="C295" s="1"/>
      <c r="D295" s="1"/>
      <c r="E295" s="1"/>
      <c r="F295" s="1"/>
      <c r="G295" s="1" t="s">
        <v>255</v>
      </c>
      <c r="H295" s="1"/>
      <c r="I295" s="3">
        <v>21469.32</v>
      </c>
      <c r="J295" s="3">
        <v>15002</v>
      </c>
      <c r="K295" s="3">
        <f>ROUND((I295-J295),5)</f>
        <v>6467.32</v>
      </c>
      <c r="L295" s="4">
        <f>ROUND(IF(J295=0, IF(I295=0, 0, 1), I295/J295),5)</f>
        <v>1.4311</v>
      </c>
    </row>
    <row r="296" spans="1:12" ht="15.75" thickBot="1" x14ac:dyDescent="0.3">
      <c r="A296" s="1"/>
      <c r="B296" s="1"/>
      <c r="C296" s="1"/>
      <c r="D296" s="1"/>
      <c r="E296" s="1"/>
      <c r="F296" s="1"/>
      <c r="G296" s="1" t="s">
        <v>256</v>
      </c>
      <c r="H296" s="1"/>
      <c r="I296" s="5">
        <v>8150.32</v>
      </c>
      <c r="J296" s="5">
        <v>12001</v>
      </c>
      <c r="K296" s="5">
        <f>ROUND((I296-J296),5)</f>
        <v>-3850.68</v>
      </c>
      <c r="L296" s="6">
        <f>ROUND(IF(J296=0, IF(I296=0, 0, 1), I296/J296),5)</f>
        <v>0.67913999999999997</v>
      </c>
    </row>
    <row r="297" spans="1:12" ht="15.75" thickBot="1" x14ac:dyDescent="0.3">
      <c r="A297" s="1"/>
      <c r="B297" s="1"/>
      <c r="C297" s="1"/>
      <c r="D297" s="1"/>
      <c r="E297" s="1"/>
      <c r="F297" s="1" t="s">
        <v>257</v>
      </c>
      <c r="G297" s="1"/>
      <c r="H297" s="1"/>
      <c r="I297" s="7">
        <f>ROUND(SUM(I293:I296),5)</f>
        <v>33051.019999999997</v>
      </c>
      <c r="J297" s="7">
        <f>ROUND(SUM(J293:J296),5)</f>
        <v>30603</v>
      </c>
      <c r="K297" s="7">
        <f>ROUND((I297-J297),5)</f>
        <v>2448.02</v>
      </c>
      <c r="L297" s="8">
        <f>ROUND(IF(J297=0, IF(I297=0, 0, 1), I297/J297),5)</f>
        <v>1.07999</v>
      </c>
    </row>
    <row r="298" spans="1:12" x14ac:dyDescent="0.25">
      <c r="A298" s="1"/>
      <c r="B298" s="1"/>
      <c r="C298" s="1"/>
      <c r="D298" s="1"/>
      <c r="E298" s="1" t="s">
        <v>258</v>
      </c>
      <c r="F298" s="1"/>
      <c r="G298" s="1"/>
      <c r="H298" s="1"/>
      <c r="I298" s="3">
        <f>ROUND(SUM(I291:I292)+I297,5)</f>
        <v>33336.400000000001</v>
      </c>
      <c r="J298" s="3">
        <f>ROUND(SUM(J291:J292)+J297,5)</f>
        <v>30603</v>
      </c>
      <c r="K298" s="3">
        <f>ROUND((I298-J298),5)</f>
        <v>2733.4</v>
      </c>
      <c r="L298" s="4">
        <f>ROUND(IF(J298=0, IF(I298=0, 0, 1), I298/J298),5)</f>
        <v>1.0893200000000001</v>
      </c>
    </row>
    <row r="299" spans="1:12" x14ac:dyDescent="0.25">
      <c r="A299" s="1"/>
      <c r="B299" s="1"/>
      <c r="C299" s="1"/>
      <c r="D299" s="1"/>
      <c r="E299" s="1" t="s">
        <v>24</v>
      </c>
      <c r="F299" s="1"/>
      <c r="G299" s="1"/>
      <c r="H299" s="1"/>
      <c r="I299" s="3"/>
      <c r="J299" s="3"/>
      <c r="K299" s="3"/>
      <c r="L299" s="4"/>
    </row>
    <row r="300" spans="1:12" ht="15.75" thickBot="1" x14ac:dyDescent="0.3">
      <c r="A300" s="1"/>
      <c r="B300" s="1"/>
      <c r="C300" s="1"/>
      <c r="D300" s="1"/>
      <c r="E300" s="1"/>
      <c r="F300" s="1" t="s">
        <v>259</v>
      </c>
      <c r="G300" s="1"/>
      <c r="H300" s="1"/>
      <c r="I300" s="19">
        <v>40</v>
      </c>
      <c r="J300" s="3"/>
      <c r="K300" s="3"/>
      <c r="L300" s="4"/>
    </row>
    <row r="301" spans="1:12" x14ac:dyDescent="0.25">
      <c r="A301" s="1"/>
      <c r="B301" s="1"/>
      <c r="C301" s="1"/>
      <c r="D301" s="1"/>
      <c r="E301" s="1" t="s">
        <v>260</v>
      </c>
      <c r="F301" s="1"/>
      <c r="G301" s="1"/>
      <c r="H301" s="1"/>
      <c r="I301" s="3">
        <f>ROUND(SUM(I299:I300),5)</f>
        <v>40</v>
      </c>
      <c r="J301" s="3"/>
      <c r="K301" s="3"/>
      <c r="L301" s="4"/>
    </row>
    <row r="302" spans="1:12" x14ac:dyDescent="0.25">
      <c r="A302" s="1"/>
      <c r="B302" s="1"/>
      <c r="C302" s="1"/>
      <c r="D302" s="1"/>
      <c r="E302" s="1" t="s">
        <v>25</v>
      </c>
      <c r="F302" s="1"/>
      <c r="G302" s="1"/>
      <c r="H302" s="1"/>
      <c r="I302" s="3"/>
      <c r="J302" s="3"/>
      <c r="K302" s="3"/>
      <c r="L302" s="4"/>
    </row>
    <row r="303" spans="1:12" x14ac:dyDescent="0.25">
      <c r="A303" s="1"/>
      <c r="B303" s="1"/>
      <c r="C303" s="1"/>
      <c r="D303" s="1"/>
      <c r="E303" s="1"/>
      <c r="F303" s="1" t="s">
        <v>261</v>
      </c>
      <c r="G303" s="1"/>
      <c r="H303" s="1"/>
      <c r="I303" s="3">
        <v>12600.89</v>
      </c>
      <c r="J303" s="3">
        <v>11250</v>
      </c>
      <c r="K303" s="3">
        <f t="shared" ref="K303:K308" si="10">ROUND((I303-J303),5)</f>
        <v>1350.89</v>
      </c>
      <c r="L303" s="4">
        <f t="shared" ref="L303:L308" si="11">ROUND(IF(J303=0, IF(I303=0, 0, 1), I303/J303),5)</f>
        <v>1.12008</v>
      </c>
    </row>
    <row r="304" spans="1:12" x14ac:dyDescent="0.25">
      <c r="A304" s="1"/>
      <c r="B304" s="1"/>
      <c r="C304" s="1"/>
      <c r="D304" s="1"/>
      <c r="E304" s="1"/>
      <c r="F304" s="1" t="s">
        <v>262</v>
      </c>
      <c r="G304" s="1"/>
      <c r="H304" s="1"/>
      <c r="I304" s="3">
        <v>1209.4100000000001</v>
      </c>
      <c r="J304" s="3">
        <v>1502</v>
      </c>
      <c r="K304" s="3">
        <f t="shared" si="10"/>
        <v>-292.58999999999997</v>
      </c>
      <c r="L304" s="4">
        <f t="shared" si="11"/>
        <v>0.80520000000000003</v>
      </c>
    </row>
    <row r="305" spans="1:12" x14ac:dyDescent="0.25">
      <c r="A305" s="1"/>
      <c r="B305" s="1"/>
      <c r="C305" s="1"/>
      <c r="D305" s="1"/>
      <c r="E305" s="1"/>
      <c r="F305" s="1" t="s">
        <v>263</v>
      </c>
      <c r="G305" s="1"/>
      <c r="H305" s="1"/>
      <c r="I305" s="3">
        <v>0</v>
      </c>
      <c r="J305" s="3">
        <v>166</v>
      </c>
      <c r="K305" s="3">
        <f t="shared" si="10"/>
        <v>-166</v>
      </c>
      <c r="L305" s="4">
        <f t="shared" si="11"/>
        <v>0</v>
      </c>
    </row>
    <row r="306" spans="1:12" x14ac:dyDescent="0.25">
      <c r="A306" s="1"/>
      <c r="B306" s="1"/>
      <c r="C306" s="1"/>
      <c r="D306" s="1"/>
      <c r="E306" s="1"/>
      <c r="F306" s="1" t="s">
        <v>96</v>
      </c>
      <c r="G306" s="1"/>
      <c r="H306" s="1"/>
      <c r="I306" s="3">
        <v>0</v>
      </c>
      <c r="J306" s="3">
        <v>301</v>
      </c>
      <c r="K306" s="3">
        <f t="shared" si="10"/>
        <v>-301</v>
      </c>
      <c r="L306" s="4">
        <f t="shared" si="11"/>
        <v>0</v>
      </c>
    </row>
    <row r="307" spans="1:12" ht="15.75" thickBot="1" x14ac:dyDescent="0.3">
      <c r="A307" s="1"/>
      <c r="B307" s="1"/>
      <c r="C307" s="1"/>
      <c r="D307" s="1"/>
      <c r="E307" s="1"/>
      <c r="F307" s="1" t="s">
        <v>77</v>
      </c>
      <c r="G307" s="1"/>
      <c r="H307" s="1"/>
      <c r="I307" s="19">
        <v>15</v>
      </c>
      <c r="J307" s="19">
        <v>301</v>
      </c>
      <c r="K307" s="19">
        <f t="shared" si="10"/>
        <v>-286</v>
      </c>
      <c r="L307" s="20">
        <f t="shared" si="11"/>
        <v>4.9829999999999999E-2</v>
      </c>
    </row>
    <row r="308" spans="1:12" x14ac:dyDescent="0.25">
      <c r="A308" s="1"/>
      <c r="B308" s="1"/>
      <c r="C308" s="1"/>
      <c r="D308" s="1"/>
      <c r="E308" s="1" t="s">
        <v>264</v>
      </c>
      <c r="F308" s="1"/>
      <c r="G308" s="1"/>
      <c r="H308" s="1"/>
      <c r="I308" s="3">
        <f>ROUND(SUM(I302:I307),5)</f>
        <v>13825.3</v>
      </c>
      <c r="J308" s="3">
        <f>ROUND(SUM(J302:J307),5)</f>
        <v>13520</v>
      </c>
      <c r="K308" s="3">
        <f t="shared" si="10"/>
        <v>305.3</v>
      </c>
      <c r="L308" s="4">
        <f t="shared" si="11"/>
        <v>1.02258</v>
      </c>
    </row>
    <row r="309" spans="1:12" x14ac:dyDescent="0.25">
      <c r="A309" s="1"/>
      <c r="B309" s="1"/>
      <c r="C309" s="1"/>
      <c r="D309" s="1"/>
      <c r="E309" s="1" t="s">
        <v>26</v>
      </c>
      <c r="F309" s="1"/>
      <c r="G309" s="1"/>
      <c r="H309" s="1"/>
      <c r="I309" s="3"/>
      <c r="J309" s="3"/>
      <c r="K309" s="3"/>
      <c r="L309" s="4"/>
    </row>
    <row r="310" spans="1:12" ht="15.75" thickBot="1" x14ac:dyDescent="0.3">
      <c r="A310" s="1"/>
      <c r="B310" s="1"/>
      <c r="C310" s="1"/>
      <c r="D310" s="1"/>
      <c r="E310" s="1"/>
      <c r="F310" s="1" t="s">
        <v>265</v>
      </c>
      <c r="G310" s="1"/>
      <c r="H310" s="1"/>
      <c r="I310" s="5">
        <v>0</v>
      </c>
      <c r="J310" s="5">
        <v>18751</v>
      </c>
      <c r="K310" s="5">
        <f>ROUND((I310-J310),5)</f>
        <v>-18751</v>
      </c>
      <c r="L310" s="6">
        <f>ROUND(IF(J310=0, IF(I310=0, 0, 1), I310/J310),5)</f>
        <v>0</v>
      </c>
    </row>
    <row r="311" spans="1:12" ht="15.75" thickBot="1" x14ac:dyDescent="0.3">
      <c r="A311" s="1"/>
      <c r="B311" s="1"/>
      <c r="C311" s="1"/>
      <c r="D311" s="1"/>
      <c r="E311" s="1" t="s">
        <v>266</v>
      </c>
      <c r="F311" s="1"/>
      <c r="G311" s="1"/>
      <c r="H311" s="1"/>
      <c r="I311" s="9">
        <f>ROUND(SUM(I309:I310),5)</f>
        <v>0</v>
      </c>
      <c r="J311" s="9">
        <f>ROUND(SUM(J309:J310),5)</f>
        <v>18751</v>
      </c>
      <c r="K311" s="9">
        <f>ROUND((I311-J311),5)</f>
        <v>-18751</v>
      </c>
      <c r="L311" s="10">
        <f>ROUND(IF(J311=0, IF(I311=0, 0, 1), I311/J311),5)</f>
        <v>0</v>
      </c>
    </row>
    <row r="312" spans="1:12" ht="15.75" thickBot="1" x14ac:dyDescent="0.3">
      <c r="A312" s="1"/>
      <c r="B312" s="1"/>
      <c r="C312" s="1"/>
      <c r="D312" s="1" t="s">
        <v>27</v>
      </c>
      <c r="E312" s="1"/>
      <c r="F312" s="1"/>
      <c r="G312" s="1"/>
      <c r="H312" s="1"/>
      <c r="I312" s="9">
        <f>ROUND(I45+I71+I95+I111+I166+I181+I195+I207+I255+I265+I290+I298+I301+I308+I311,5)</f>
        <v>2362707.85</v>
      </c>
      <c r="J312" s="9">
        <f>ROUND(J45+J71+J95+J111+J166+J181+J195+J207+J255+J265+J290+J298+J301+J308+J311,5)</f>
        <v>2449762</v>
      </c>
      <c r="K312" s="9">
        <f>ROUND((I312-J312),5)</f>
        <v>-87054.15</v>
      </c>
      <c r="L312" s="10">
        <f>ROUND(IF(J312=0, IF(I312=0, 0, 1), I312/J312),5)</f>
        <v>0.96445999999999998</v>
      </c>
    </row>
    <row r="313" spans="1:12" ht="15.75" thickBot="1" x14ac:dyDescent="0.3">
      <c r="A313" s="1"/>
      <c r="B313" s="1" t="s">
        <v>28</v>
      </c>
      <c r="C313" s="1"/>
      <c r="D313" s="1"/>
      <c r="E313" s="1"/>
      <c r="F313" s="1"/>
      <c r="G313" s="1"/>
      <c r="H313" s="1"/>
      <c r="I313" s="9">
        <f>ROUND(I3+I44-I312,5)</f>
        <v>131664.78</v>
      </c>
      <c r="J313" s="9">
        <f>ROUND(J3+J44-J312,5)</f>
        <v>110444</v>
      </c>
      <c r="K313" s="9">
        <f>ROUND((I313-J313),5)</f>
        <v>21220.78</v>
      </c>
      <c r="L313" s="10">
        <f>ROUND(IF(J313=0, IF(I313=0, 0, 1), I313/J313),5)</f>
        <v>1.19214</v>
      </c>
    </row>
    <row r="314" spans="1:12" s="13" customFormat="1" ht="12" thickBot="1" x14ac:dyDescent="0.25">
      <c r="A314" s="1" t="s">
        <v>29</v>
      </c>
      <c r="B314" s="1"/>
      <c r="C314" s="1"/>
      <c r="D314" s="1"/>
      <c r="E314" s="1"/>
      <c r="F314" s="1"/>
      <c r="G314" s="1"/>
      <c r="H314" s="1"/>
      <c r="I314" s="11">
        <f>I313</f>
        <v>131664.78</v>
      </c>
      <c r="J314" s="11">
        <f>J313</f>
        <v>110444</v>
      </c>
      <c r="K314" s="11">
        <f>ROUND((I314-J314),5)</f>
        <v>21220.78</v>
      </c>
      <c r="L314" s="12">
        <f>ROUND(IF(J314=0, IF(I314=0, 0, 1), I314/J314),5)</f>
        <v>1.19214</v>
      </c>
    </row>
    <row r="315" spans="1:12" ht="15.75" thickTop="1" x14ac:dyDescent="0.25"/>
  </sheetData>
  <pageMargins left="0.25" right="0.25" top="0.75" bottom="0.37" header="0.1" footer="0.16"/>
  <pageSetup orientation="portrait" horizontalDpi="1200" verticalDpi="1200" r:id="rId1"/>
  <headerFooter>
    <oddHeader>&amp;L&amp;"Arial,Bold"&amp;8 10:07 AM
&amp;"Arial,Bold"&amp;8 05/13/19
&amp;"Arial,Bold"&amp;8 Accrual Basis&amp;C&amp;"Arial,Bold"&amp;12 Pikes Peak School of Expeditionary Learning
&amp;"Arial,Bold"&amp;14 Profit &amp;&amp; Loss Budget vs. Actual
&amp;"Arial,Bold"&amp;10 July 2018 through March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D188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F10" sqref="F10"/>
    </sheetView>
  </sheetViews>
  <sheetFormatPr defaultRowHeight="15" x14ac:dyDescent="0.25"/>
  <cols>
    <col min="1" max="1" width="3" style="17" customWidth="1"/>
    <col min="2" max="2" width="82.7109375" style="17" customWidth="1"/>
    <col min="3" max="4" width="10" style="18" bestFit="1" customWidth="1"/>
  </cols>
  <sheetData>
    <row r="1" spans="1:4" ht="15.75" thickBot="1" x14ac:dyDescent="0.3">
      <c r="A1" s="1"/>
      <c r="B1" s="1"/>
      <c r="C1" s="22" t="s">
        <v>267</v>
      </c>
      <c r="D1" s="2"/>
    </row>
    <row r="2" spans="1:4" s="16" customFormat="1" ht="16.5" thickTop="1" thickBot="1" x14ac:dyDescent="0.3">
      <c r="A2" s="14"/>
      <c r="B2" s="14"/>
      <c r="C2" s="15" t="s">
        <v>344</v>
      </c>
      <c r="D2" s="15" t="s">
        <v>345</v>
      </c>
    </row>
    <row r="3" spans="1:4" ht="15.75" thickTop="1" x14ac:dyDescent="0.25">
      <c r="A3" s="1"/>
      <c r="B3" s="1" t="s">
        <v>271</v>
      </c>
      <c r="C3" s="3">
        <v>88073.65</v>
      </c>
      <c r="D3" s="3"/>
    </row>
    <row r="4" spans="1:4" x14ac:dyDescent="0.25">
      <c r="A4" s="1"/>
      <c r="B4" s="1" t="s">
        <v>346</v>
      </c>
      <c r="C4" s="3">
        <v>27852.75</v>
      </c>
      <c r="D4" s="3"/>
    </row>
    <row r="5" spans="1:4" x14ac:dyDescent="0.25">
      <c r="A5" s="1"/>
      <c r="B5" s="1" t="s">
        <v>347</v>
      </c>
      <c r="C5" s="3">
        <v>15352.45</v>
      </c>
      <c r="D5" s="3"/>
    </row>
    <row r="6" spans="1:4" x14ac:dyDescent="0.25">
      <c r="A6" s="1"/>
      <c r="B6" s="1" t="s">
        <v>348</v>
      </c>
      <c r="C6" s="3">
        <v>2062941.65</v>
      </c>
      <c r="D6" s="3"/>
    </row>
    <row r="7" spans="1:4" x14ac:dyDescent="0.25">
      <c r="A7" s="1"/>
      <c r="B7" s="1" t="s">
        <v>349</v>
      </c>
      <c r="C7" s="3">
        <v>34858.9</v>
      </c>
      <c r="D7" s="3"/>
    </row>
    <row r="8" spans="1:4" x14ac:dyDescent="0.25">
      <c r="A8" s="1"/>
      <c r="B8" s="1" t="s">
        <v>350</v>
      </c>
      <c r="C8" s="3"/>
      <c r="D8" s="3">
        <v>1236547.8400000001</v>
      </c>
    </row>
    <row r="9" spans="1:4" x14ac:dyDescent="0.25">
      <c r="A9" s="1"/>
      <c r="B9" s="1" t="s">
        <v>351</v>
      </c>
      <c r="C9" s="3">
        <v>60418.45</v>
      </c>
      <c r="D9" s="3"/>
    </row>
    <row r="10" spans="1:4" x14ac:dyDescent="0.25">
      <c r="A10" s="1"/>
      <c r="B10" s="1" t="s">
        <v>280</v>
      </c>
      <c r="C10" s="3">
        <v>2000</v>
      </c>
      <c r="D10" s="3"/>
    </row>
    <row r="11" spans="1:4" x14ac:dyDescent="0.25">
      <c r="A11" s="1"/>
      <c r="B11" s="1" t="s">
        <v>281</v>
      </c>
      <c r="C11" s="3">
        <v>13368.92</v>
      </c>
      <c r="D11" s="3"/>
    </row>
    <row r="12" spans="1:4" x14ac:dyDescent="0.25">
      <c r="A12" s="1"/>
      <c r="B12" s="1" t="s">
        <v>352</v>
      </c>
      <c r="C12" s="3">
        <v>916</v>
      </c>
      <c r="D12" s="3"/>
    </row>
    <row r="13" spans="1:4" x14ac:dyDescent="0.25">
      <c r="A13" s="1"/>
      <c r="B13" s="1" t="s">
        <v>353</v>
      </c>
      <c r="C13" s="3">
        <v>5729.45</v>
      </c>
      <c r="D13" s="3"/>
    </row>
    <row r="14" spans="1:4" x14ac:dyDescent="0.25">
      <c r="A14" s="1"/>
      <c r="B14" s="1" t="s">
        <v>354</v>
      </c>
      <c r="C14" s="3">
        <v>553077.03</v>
      </c>
      <c r="D14" s="3"/>
    </row>
    <row r="15" spans="1:4" x14ac:dyDescent="0.25">
      <c r="A15" s="1"/>
      <c r="B15" s="1" t="s">
        <v>355</v>
      </c>
      <c r="C15" s="3">
        <v>2260.11</v>
      </c>
      <c r="D15" s="3"/>
    </row>
    <row r="16" spans="1:4" x14ac:dyDescent="0.25">
      <c r="A16" s="1"/>
      <c r="B16" s="1" t="s">
        <v>356</v>
      </c>
      <c r="C16" s="3">
        <v>3516.85</v>
      </c>
      <c r="D16" s="3"/>
    </row>
    <row r="17" spans="1:4" x14ac:dyDescent="0.25">
      <c r="A17" s="1"/>
      <c r="B17" s="1" t="s">
        <v>286</v>
      </c>
      <c r="C17" s="3">
        <v>2775.12</v>
      </c>
      <c r="D17" s="3"/>
    </row>
    <row r="18" spans="1:4" x14ac:dyDescent="0.25">
      <c r="A18" s="1"/>
      <c r="B18" s="1" t="s">
        <v>357</v>
      </c>
      <c r="C18" s="3">
        <v>689774.56</v>
      </c>
      <c r="D18" s="3"/>
    </row>
    <row r="19" spans="1:4" x14ac:dyDescent="0.25">
      <c r="A19" s="1"/>
      <c r="B19" s="1" t="s">
        <v>358</v>
      </c>
      <c r="C19" s="3">
        <v>140000</v>
      </c>
      <c r="D19" s="3"/>
    </row>
    <row r="20" spans="1:4" x14ac:dyDescent="0.25">
      <c r="A20" s="1"/>
      <c r="B20" s="1" t="s">
        <v>359</v>
      </c>
      <c r="C20" s="3">
        <v>94000</v>
      </c>
      <c r="D20" s="3"/>
    </row>
    <row r="21" spans="1:4" x14ac:dyDescent="0.25">
      <c r="A21" s="1"/>
      <c r="B21" s="1" t="s">
        <v>291</v>
      </c>
      <c r="C21" s="3">
        <v>7551.42</v>
      </c>
      <c r="D21" s="3"/>
    </row>
    <row r="22" spans="1:4" x14ac:dyDescent="0.25">
      <c r="A22" s="1"/>
      <c r="B22" s="1" t="s">
        <v>294</v>
      </c>
      <c r="C22" s="3">
        <v>20721.54</v>
      </c>
      <c r="D22" s="3"/>
    </row>
    <row r="23" spans="1:4" x14ac:dyDescent="0.25">
      <c r="A23" s="1"/>
      <c r="B23" s="1" t="s">
        <v>297</v>
      </c>
      <c r="C23" s="3">
        <v>6043</v>
      </c>
      <c r="D23" s="3"/>
    </row>
    <row r="24" spans="1:4" x14ac:dyDescent="0.25">
      <c r="A24" s="1"/>
      <c r="B24" s="1" t="s">
        <v>305</v>
      </c>
      <c r="C24" s="3"/>
      <c r="D24" s="3">
        <v>15315.54</v>
      </c>
    </row>
    <row r="25" spans="1:4" x14ac:dyDescent="0.25">
      <c r="A25" s="1"/>
      <c r="B25" s="1" t="s">
        <v>306</v>
      </c>
      <c r="C25" s="3"/>
      <c r="D25" s="3">
        <v>138267.10999999999</v>
      </c>
    </row>
    <row r="26" spans="1:4" x14ac:dyDescent="0.25">
      <c r="A26" s="1"/>
      <c r="B26" s="1" t="s">
        <v>360</v>
      </c>
      <c r="C26" s="3"/>
      <c r="D26" s="3">
        <v>1054.92</v>
      </c>
    </row>
    <row r="27" spans="1:4" x14ac:dyDescent="0.25">
      <c r="A27" s="1"/>
      <c r="B27" s="1" t="s">
        <v>361</v>
      </c>
      <c r="C27" s="3"/>
      <c r="D27" s="3">
        <v>1094.67</v>
      </c>
    </row>
    <row r="28" spans="1:4" x14ac:dyDescent="0.25">
      <c r="A28" s="1"/>
      <c r="B28" s="1" t="s">
        <v>362</v>
      </c>
      <c r="C28" s="3"/>
      <c r="D28" s="3">
        <v>1378.99</v>
      </c>
    </row>
    <row r="29" spans="1:4" x14ac:dyDescent="0.25">
      <c r="A29" s="1"/>
      <c r="B29" s="1" t="s">
        <v>316</v>
      </c>
      <c r="C29" s="3"/>
      <c r="D29" s="3">
        <v>103.74</v>
      </c>
    </row>
    <row r="30" spans="1:4" x14ac:dyDescent="0.25">
      <c r="A30" s="1"/>
      <c r="B30" s="1" t="s">
        <v>363</v>
      </c>
      <c r="C30" s="3">
        <v>315.95</v>
      </c>
      <c r="D30" s="3"/>
    </row>
    <row r="31" spans="1:4" x14ac:dyDescent="0.25">
      <c r="A31" s="1"/>
      <c r="B31" s="1" t="s">
        <v>364</v>
      </c>
      <c r="C31" s="3"/>
      <c r="D31" s="3">
        <v>759.06</v>
      </c>
    </row>
    <row r="32" spans="1:4" x14ac:dyDescent="0.25">
      <c r="A32" s="1"/>
      <c r="B32" s="1" t="s">
        <v>365</v>
      </c>
      <c r="C32" s="3">
        <v>4332.8100000000004</v>
      </c>
      <c r="D32" s="3"/>
    </row>
    <row r="33" spans="1:4" x14ac:dyDescent="0.25">
      <c r="A33" s="1"/>
      <c r="B33" s="1" t="s">
        <v>366</v>
      </c>
      <c r="C33" s="3"/>
      <c r="D33" s="3">
        <v>198.04</v>
      </c>
    </row>
    <row r="34" spans="1:4" x14ac:dyDescent="0.25">
      <c r="A34" s="1"/>
      <c r="B34" s="1" t="s">
        <v>367</v>
      </c>
      <c r="C34" s="3"/>
      <c r="D34" s="3">
        <v>196.17</v>
      </c>
    </row>
    <row r="35" spans="1:4" x14ac:dyDescent="0.25">
      <c r="A35" s="1"/>
      <c r="B35" s="1" t="s">
        <v>368</v>
      </c>
      <c r="C35" s="3"/>
      <c r="D35" s="3">
        <v>2759.75</v>
      </c>
    </row>
    <row r="36" spans="1:4" x14ac:dyDescent="0.25">
      <c r="A36" s="1"/>
      <c r="B36" s="1" t="s">
        <v>369</v>
      </c>
      <c r="C36" s="3"/>
      <c r="D36" s="3">
        <v>10247</v>
      </c>
    </row>
    <row r="37" spans="1:4" x14ac:dyDescent="0.25">
      <c r="A37" s="1"/>
      <c r="B37" s="1" t="s">
        <v>370</v>
      </c>
      <c r="C37" s="3"/>
      <c r="D37" s="3">
        <v>23.5</v>
      </c>
    </row>
    <row r="38" spans="1:4" x14ac:dyDescent="0.25">
      <c r="A38" s="1"/>
      <c r="B38" s="1" t="s">
        <v>371</v>
      </c>
      <c r="C38" s="3"/>
      <c r="D38" s="3">
        <v>98.02</v>
      </c>
    </row>
    <row r="39" spans="1:4" x14ac:dyDescent="0.25">
      <c r="A39" s="1"/>
      <c r="B39" s="1" t="s">
        <v>372</v>
      </c>
      <c r="C39" s="3"/>
      <c r="D39" s="3">
        <v>26436</v>
      </c>
    </row>
    <row r="40" spans="1:4" x14ac:dyDescent="0.25">
      <c r="A40" s="1"/>
      <c r="B40" s="1" t="s">
        <v>373</v>
      </c>
      <c r="C40" s="3"/>
      <c r="D40" s="3">
        <v>9731.4699999999993</v>
      </c>
    </row>
    <row r="41" spans="1:4" x14ac:dyDescent="0.25">
      <c r="A41" s="1"/>
      <c r="B41" s="1" t="s">
        <v>374</v>
      </c>
      <c r="C41" s="3"/>
      <c r="D41" s="3">
        <v>59.4</v>
      </c>
    </row>
    <row r="42" spans="1:4" x14ac:dyDescent="0.25">
      <c r="A42" s="1"/>
      <c r="B42" s="1" t="s">
        <v>375</v>
      </c>
      <c r="C42" s="3"/>
      <c r="D42" s="3">
        <v>5154.33</v>
      </c>
    </row>
    <row r="43" spans="1:4" x14ac:dyDescent="0.25">
      <c r="A43" s="1"/>
      <c r="B43" s="1" t="s">
        <v>376</v>
      </c>
      <c r="C43" s="3"/>
      <c r="D43" s="3">
        <v>5154.33</v>
      </c>
    </row>
    <row r="44" spans="1:4" x14ac:dyDescent="0.25">
      <c r="A44" s="1"/>
      <c r="B44" s="1" t="s">
        <v>377</v>
      </c>
      <c r="C44" s="3"/>
      <c r="D44" s="3">
        <v>47153.79</v>
      </c>
    </row>
    <row r="45" spans="1:4" x14ac:dyDescent="0.25">
      <c r="A45" s="1"/>
      <c r="B45" s="1" t="s">
        <v>378</v>
      </c>
      <c r="C45" s="3"/>
      <c r="D45" s="3">
        <v>18670.82</v>
      </c>
    </row>
    <row r="46" spans="1:4" x14ac:dyDescent="0.25">
      <c r="A46" s="1"/>
      <c r="B46" s="1" t="s">
        <v>335</v>
      </c>
      <c r="C46" s="3">
        <v>0.02</v>
      </c>
      <c r="D46" s="3"/>
    </row>
    <row r="47" spans="1:4" x14ac:dyDescent="0.25">
      <c r="A47" s="1"/>
      <c r="B47" s="1" t="s">
        <v>340</v>
      </c>
      <c r="C47" s="3"/>
      <c r="D47" s="3">
        <v>2085811.36</v>
      </c>
    </row>
    <row r="48" spans="1:4" x14ac:dyDescent="0.25">
      <c r="A48" s="1"/>
      <c r="B48" s="1" t="s">
        <v>341</v>
      </c>
      <c r="C48" s="3"/>
      <c r="D48" s="3">
        <v>98000</v>
      </c>
    </row>
    <row r="49" spans="1:4" x14ac:dyDescent="0.25">
      <c r="A49" s="1"/>
      <c r="B49" s="1" t="s">
        <v>379</v>
      </c>
      <c r="C49" s="3"/>
      <c r="D49" s="3">
        <v>2084.02</v>
      </c>
    </row>
    <row r="50" spans="1:4" x14ac:dyDescent="0.25">
      <c r="A50" s="1"/>
      <c r="B50" s="1" t="s">
        <v>380</v>
      </c>
      <c r="C50" s="3"/>
      <c r="D50" s="3">
        <v>8271.75</v>
      </c>
    </row>
    <row r="51" spans="1:4" x14ac:dyDescent="0.25">
      <c r="A51" s="1"/>
      <c r="B51" s="1" t="s">
        <v>381</v>
      </c>
      <c r="C51" s="3"/>
      <c r="D51" s="3">
        <v>9635</v>
      </c>
    </row>
    <row r="52" spans="1:4" x14ac:dyDescent="0.25">
      <c r="A52" s="1"/>
      <c r="B52" s="1" t="s">
        <v>382</v>
      </c>
      <c r="C52" s="3"/>
      <c r="D52" s="3">
        <v>300</v>
      </c>
    </row>
    <row r="53" spans="1:4" x14ac:dyDescent="0.25">
      <c r="A53" s="1"/>
      <c r="B53" s="1" t="s">
        <v>383</v>
      </c>
      <c r="C53" s="3"/>
      <c r="D53" s="3">
        <v>4894.1000000000004</v>
      </c>
    </row>
    <row r="54" spans="1:4" x14ac:dyDescent="0.25">
      <c r="A54" s="1"/>
      <c r="B54" s="1" t="s">
        <v>384</v>
      </c>
      <c r="C54" s="3"/>
      <c r="D54" s="3">
        <v>1765.73</v>
      </c>
    </row>
    <row r="55" spans="1:4" x14ac:dyDescent="0.25">
      <c r="A55" s="1"/>
      <c r="B55" s="1" t="s">
        <v>385</v>
      </c>
      <c r="C55" s="3"/>
      <c r="D55" s="3">
        <v>256</v>
      </c>
    </row>
    <row r="56" spans="1:4" x14ac:dyDescent="0.25">
      <c r="A56" s="1"/>
      <c r="B56" s="1" t="s">
        <v>386</v>
      </c>
      <c r="C56" s="3"/>
      <c r="D56" s="3">
        <v>14538.78</v>
      </c>
    </row>
    <row r="57" spans="1:4" x14ac:dyDescent="0.25">
      <c r="A57" s="1"/>
      <c r="B57" s="1" t="s">
        <v>387</v>
      </c>
      <c r="C57" s="3"/>
      <c r="D57" s="3">
        <v>350</v>
      </c>
    </row>
    <row r="58" spans="1:4" x14ac:dyDescent="0.25">
      <c r="A58" s="1"/>
      <c r="B58" s="1" t="s">
        <v>388</v>
      </c>
      <c r="C58" s="3"/>
      <c r="D58" s="3">
        <v>79</v>
      </c>
    </row>
    <row r="59" spans="1:4" x14ac:dyDescent="0.25">
      <c r="A59" s="1"/>
      <c r="B59" s="1" t="s">
        <v>389</v>
      </c>
      <c r="C59" s="3"/>
      <c r="D59" s="3">
        <v>15900</v>
      </c>
    </row>
    <row r="60" spans="1:4" x14ac:dyDescent="0.25">
      <c r="A60" s="1"/>
      <c r="B60" s="1" t="s">
        <v>390</v>
      </c>
      <c r="C60" s="3"/>
      <c r="D60" s="3">
        <v>36133.599999999999</v>
      </c>
    </row>
    <row r="61" spans="1:4" x14ac:dyDescent="0.25">
      <c r="A61" s="1"/>
      <c r="B61" s="1" t="s">
        <v>391</v>
      </c>
      <c r="C61" s="3"/>
      <c r="D61" s="3">
        <v>25.9</v>
      </c>
    </row>
    <row r="62" spans="1:4" x14ac:dyDescent="0.25">
      <c r="A62" s="1"/>
      <c r="B62" s="1" t="s">
        <v>392</v>
      </c>
      <c r="C62" s="3"/>
      <c r="D62" s="3">
        <v>5739.81</v>
      </c>
    </row>
    <row r="63" spans="1:4" x14ac:dyDescent="0.25">
      <c r="A63" s="1"/>
      <c r="B63" s="1" t="s">
        <v>393</v>
      </c>
      <c r="C63" s="3"/>
      <c r="D63" s="3">
        <v>6931.83</v>
      </c>
    </row>
    <row r="64" spans="1:4" x14ac:dyDescent="0.25">
      <c r="A64" s="1"/>
      <c r="B64" s="1" t="s">
        <v>8</v>
      </c>
      <c r="C64" s="3"/>
      <c r="D64" s="3">
        <v>2310085.7000000002</v>
      </c>
    </row>
    <row r="65" spans="1:4" x14ac:dyDescent="0.25">
      <c r="A65" s="1"/>
      <c r="B65" s="1" t="s">
        <v>394</v>
      </c>
      <c r="C65" s="3"/>
      <c r="D65" s="3">
        <v>77381.41</v>
      </c>
    </row>
    <row r="66" spans="1:4" x14ac:dyDescent="0.25">
      <c r="A66" s="1"/>
      <c r="B66" s="1" t="s">
        <v>395</v>
      </c>
      <c r="C66" s="3">
        <v>224.2</v>
      </c>
      <c r="D66" s="3"/>
    </row>
    <row r="67" spans="1:4" x14ac:dyDescent="0.25">
      <c r="A67" s="1"/>
      <c r="B67" s="1" t="s">
        <v>396</v>
      </c>
      <c r="C67" s="3">
        <v>15000</v>
      </c>
      <c r="D67" s="3"/>
    </row>
    <row r="68" spans="1:4" x14ac:dyDescent="0.25">
      <c r="A68" s="1"/>
      <c r="B68" s="1" t="s">
        <v>397</v>
      </c>
      <c r="C68" s="3">
        <v>413765</v>
      </c>
      <c r="D68" s="3"/>
    </row>
    <row r="69" spans="1:4" x14ac:dyDescent="0.25">
      <c r="A69" s="1"/>
      <c r="B69" s="1" t="s">
        <v>398</v>
      </c>
      <c r="C69" s="3">
        <v>47</v>
      </c>
      <c r="D69" s="3"/>
    </row>
    <row r="70" spans="1:4" x14ac:dyDescent="0.25">
      <c r="A70" s="1"/>
      <c r="B70" s="1" t="s">
        <v>399</v>
      </c>
      <c r="C70" s="3">
        <v>42727.51</v>
      </c>
      <c r="D70" s="3"/>
    </row>
    <row r="71" spans="1:4" x14ac:dyDescent="0.25">
      <c r="A71" s="1"/>
      <c r="B71" s="1" t="s">
        <v>400</v>
      </c>
      <c r="C71" s="3">
        <v>46046.84</v>
      </c>
      <c r="D71" s="3"/>
    </row>
    <row r="72" spans="1:4" x14ac:dyDescent="0.25">
      <c r="A72" s="1"/>
      <c r="B72" s="1" t="s">
        <v>401</v>
      </c>
      <c r="C72" s="3">
        <v>6089.75</v>
      </c>
      <c r="D72" s="3"/>
    </row>
    <row r="73" spans="1:4" x14ac:dyDescent="0.25">
      <c r="A73" s="1"/>
      <c r="B73" s="1" t="s">
        <v>402</v>
      </c>
      <c r="C73" s="3">
        <v>3572.45</v>
      </c>
      <c r="D73" s="3"/>
    </row>
    <row r="74" spans="1:4" x14ac:dyDescent="0.25">
      <c r="A74" s="1"/>
      <c r="B74" s="1" t="s">
        <v>403</v>
      </c>
      <c r="C74" s="3">
        <v>954.78</v>
      </c>
      <c r="D74" s="3"/>
    </row>
    <row r="75" spans="1:4" x14ac:dyDescent="0.25">
      <c r="A75" s="1"/>
      <c r="B75" s="1" t="s">
        <v>404</v>
      </c>
      <c r="C75" s="3">
        <v>3581.37</v>
      </c>
      <c r="D75" s="3"/>
    </row>
    <row r="76" spans="1:4" x14ac:dyDescent="0.25">
      <c r="A76" s="1"/>
      <c r="B76" s="1" t="s">
        <v>405</v>
      </c>
      <c r="C76" s="3">
        <v>264.5</v>
      </c>
      <c r="D76" s="3"/>
    </row>
    <row r="77" spans="1:4" x14ac:dyDescent="0.25">
      <c r="A77" s="1"/>
      <c r="B77" s="1" t="s">
        <v>406</v>
      </c>
      <c r="C77" s="3">
        <v>8.99</v>
      </c>
      <c r="D77" s="3"/>
    </row>
    <row r="78" spans="1:4" x14ac:dyDescent="0.25">
      <c r="A78" s="1"/>
      <c r="B78" s="1" t="s">
        <v>407</v>
      </c>
      <c r="C78" s="3">
        <v>388.32</v>
      </c>
      <c r="D78" s="3"/>
    </row>
    <row r="79" spans="1:4" x14ac:dyDescent="0.25">
      <c r="A79" s="1"/>
      <c r="B79" s="1" t="s">
        <v>408</v>
      </c>
      <c r="C79" s="3">
        <v>287.85000000000002</v>
      </c>
      <c r="D79" s="3"/>
    </row>
    <row r="80" spans="1:4" x14ac:dyDescent="0.25">
      <c r="A80" s="1"/>
      <c r="B80" s="1" t="s">
        <v>409</v>
      </c>
      <c r="C80" s="3">
        <v>8000</v>
      </c>
      <c r="D80" s="3"/>
    </row>
    <row r="81" spans="1:4" x14ac:dyDescent="0.25">
      <c r="A81" s="1"/>
      <c r="B81" s="1" t="s">
        <v>410</v>
      </c>
      <c r="C81" s="3">
        <v>183847.56</v>
      </c>
      <c r="D81" s="3"/>
    </row>
    <row r="82" spans="1:4" x14ac:dyDescent="0.25">
      <c r="A82" s="1"/>
      <c r="B82" s="1" t="s">
        <v>411</v>
      </c>
      <c r="C82" s="3">
        <v>17943.79</v>
      </c>
      <c r="D82" s="3"/>
    </row>
    <row r="83" spans="1:4" x14ac:dyDescent="0.25">
      <c r="A83" s="1"/>
      <c r="B83" s="1" t="s">
        <v>412</v>
      </c>
      <c r="C83" s="3">
        <v>22029.919999999998</v>
      </c>
      <c r="D83" s="3"/>
    </row>
    <row r="84" spans="1:4" x14ac:dyDescent="0.25">
      <c r="A84" s="1"/>
      <c r="B84" s="1" t="s">
        <v>413</v>
      </c>
      <c r="C84" s="3">
        <v>9440.67</v>
      </c>
      <c r="D84" s="3"/>
    </row>
    <row r="85" spans="1:4" x14ac:dyDescent="0.25">
      <c r="A85" s="1"/>
      <c r="B85" s="1" t="s">
        <v>414</v>
      </c>
      <c r="C85" s="3">
        <v>384.45</v>
      </c>
      <c r="D85" s="3"/>
    </row>
    <row r="86" spans="1:4" x14ac:dyDescent="0.25">
      <c r="A86" s="1"/>
      <c r="B86" s="1" t="s">
        <v>415</v>
      </c>
      <c r="C86" s="3">
        <v>481.64</v>
      </c>
      <c r="D86" s="3"/>
    </row>
    <row r="87" spans="1:4" x14ac:dyDescent="0.25">
      <c r="A87" s="1"/>
      <c r="B87" s="1" t="s">
        <v>416</v>
      </c>
      <c r="C87" s="3">
        <v>468.46</v>
      </c>
      <c r="D87" s="3"/>
    </row>
    <row r="88" spans="1:4" x14ac:dyDescent="0.25">
      <c r="A88" s="1"/>
      <c r="B88" s="1" t="s">
        <v>417</v>
      </c>
      <c r="C88" s="3">
        <v>188.94</v>
      </c>
      <c r="D88" s="3"/>
    </row>
    <row r="89" spans="1:4" x14ac:dyDescent="0.25">
      <c r="A89" s="1"/>
      <c r="B89" s="1" t="s">
        <v>418</v>
      </c>
      <c r="C89" s="3">
        <v>308.08999999999997</v>
      </c>
      <c r="D89" s="3"/>
    </row>
    <row r="90" spans="1:4" x14ac:dyDescent="0.25">
      <c r="A90" s="1"/>
      <c r="B90" s="1" t="s">
        <v>419</v>
      </c>
      <c r="C90" s="3">
        <v>373.99</v>
      </c>
      <c r="D90" s="3"/>
    </row>
    <row r="91" spans="1:4" x14ac:dyDescent="0.25">
      <c r="A91" s="1"/>
      <c r="B91" s="1" t="s">
        <v>420</v>
      </c>
      <c r="C91" s="3">
        <v>1000</v>
      </c>
      <c r="D91" s="3"/>
    </row>
    <row r="92" spans="1:4" x14ac:dyDescent="0.25">
      <c r="A92" s="1"/>
      <c r="B92" s="1" t="s">
        <v>421</v>
      </c>
      <c r="C92" s="3">
        <v>25063.72</v>
      </c>
      <c r="D92" s="3"/>
    </row>
    <row r="93" spans="1:4" x14ac:dyDescent="0.25">
      <c r="A93" s="1"/>
      <c r="B93" s="1" t="s">
        <v>422</v>
      </c>
      <c r="C93" s="3">
        <v>2543.9299999999998</v>
      </c>
      <c r="D93" s="3"/>
    </row>
    <row r="94" spans="1:4" x14ac:dyDescent="0.25">
      <c r="A94" s="1"/>
      <c r="B94" s="1" t="s">
        <v>423</v>
      </c>
      <c r="C94" s="3">
        <v>539.5</v>
      </c>
      <c r="D94" s="3"/>
    </row>
    <row r="95" spans="1:4" x14ac:dyDescent="0.25">
      <c r="A95" s="1"/>
      <c r="B95" s="1" t="s">
        <v>424</v>
      </c>
      <c r="C95" s="3">
        <v>125</v>
      </c>
      <c r="D95" s="3"/>
    </row>
    <row r="96" spans="1:4" x14ac:dyDescent="0.25">
      <c r="A96" s="1"/>
      <c r="B96" s="1" t="s">
        <v>425</v>
      </c>
      <c r="C96" s="3">
        <v>151.69</v>
      </c>
      <c r="D96" s="3"/>
    </row>
    <row r="97" spans="1:4" x14ac:dyDescent="0.25">
      <c r="A97" s="1"/>
      <c r="B97" s="1" t="s">
        <v>426</v>
      </c>
      <c r="C97" s="3">
        <v>638.17999999999995</v>
      </c>
      <c r="D97" s="3"/>
    </row>
    <row r="98" spans="1:4" x14ac:dyDescent="0.25">
      <c r="A98" s="1"/>
      <c r="B98" s="1" t="s">
        <v>427</v>
      </c>
      <c r="C98" s="3">
        <v>8000</v>
      </c>
      <c r="D98" s="3"/>
    </row>
    <row r="99" spans="1:4" x14ac:dyDescent="0.25">
      <c r="A99" s="1"/>
      <c r="B99" s="1" t="s">
        <v>428</v>
      </c>
      <c r="C99" s="3">
        <v>173256.34</v>
      </c>
      <c r="D99" s="3"/>
    </row>
    <row r="100" spans="1:4" x14ac:dyDescent="0.25">
      <c r="A100" s="1"/>
      <c r="B100" s="1" t="s">
        <v>429</v>
      </c>
      <c r="C100" s="3">
        <v>23681.07</v>
      </c>
      <c r="D100" s="3"/>
    </row>
    <row r="101" spans="1:4" x14ac:dyDescent="0.25">
      <c r="A101" s="1"/>
      <c r="B101" s="1" t="s">
        <v>430</v>
      </c>
      <c r="C101" s="3">
        <v>4589.4799999999996</v>
      </c>
      <c r="D101" s="3"/>
    </row>
    <row r="102" spans="1:4" x14ac:dyDescent="0.25">
      <c r="A102" s="1"/>
      <c r="B102" s="1" t="s">
        <v>431</v>
      </c>
      <c r="C102" s="3">
        <v>15709.97</v>
      </c>
      <c r="D102" s="3"/>
    </row>
    <row r="103" spans="1:4" x14ac:dyDescent="0.25">
      <c r="A103" s="1"/>
      <c r="B103" s="1" t="s">
        <v>432</v>
      </c>
      <c r="C103" s="3">
        <v>85821.07</v>
      </c>
      <c r="D103" s="3"/>
    </row>
    <row r="104" spans="1:4" x14ac:dyDescent="0.25">
      <c r="A104" s="1"/>
      <c r="B104" s="1" t="s">
        <v>433</v>
      </c>
      <c r="C104" s="3">
        <v>17156.650000000001</v>
      </c>
      <c r="D104" s="3"/>
    </row>
    <row r="105" spans="1:4" x14ac:dyDescent="0.25">
      <c r="A105" s="1"/>
      <c r="B105" s="1" t="s">
        <v>434</v>
      </c>
      <c r="C105" s="3">
        <v>22258.67</v>
      </c>
      <c r="D105" s="3"/>
    </row>
    <row r="106" spans="1:4" x14ac:dyDescent="0.25">
      <c r="A106" s="1"/>
      <c r="B106" s="1" t="s">
        <v>435</v>
      </c>
      <c r="C106" s="3">
        <v>880.65</v>
      </c>
      <c r="D106" s="3"/>
    </row>
    <row r="107" spans="1:4" x14ac:dyDescent="0.25">
      <c r="A107" s="1"/>
      <c r="B107" s="1" t="s">
        <v>436</v>
      </c>
      <c r="C107" s="3">
        <v>100</v>
      </c>
      <c r="D107" s="3"/>
    </row>
    <row r="108" spans="1:4" x14ac:dyDescent="0.25">
      <c r="A108" s="1"/>
      <c r="B108" s="1" t="s">
        <v>437</v>
      </c>
      <c r="C108" s="3">
        <v>190035.3</v>
      </c>
      <c r="D108" s="3"/>
    </row>
    <row r="109" spans="1:4" x14ac:dyDescent="0.25">
      <c r="A109" s="1"/>
      <c r="B109" s="1" t="s">
        <v>438</v>
      </c>
      <c r="C109" s="3">
        <v>12473.33</v>
      </c>
      <c r="D109" s="3"/>
    </row>
    <row r="110" spans="1:4" x14ac:dyDescent="0.25">
      <c r="A110" s="1"/>
      <c r="B110" s="1" t="s">
        <v>439</v>
      </c>
      <c r="C110" s="3">
        <v>6997.55</v>
      </c>
      <c r="D110" s="3"/>
    </row>
    <row r="111" spans="1:4" x14ac:dyDescent="0.25">
      <c r="A111" s="1"/>
      <c r="B111" s="1" t="s">
        <v>440</v>
      </c>
      <c r="C111" s="3">
        <v>1511.36</v>
      </c>
      <c r="D111" s="3"/>
    </row>
    <row r="112" spans="1:4" x14ac:dyDescent="0.25">
      <c r="A112" s="1"/>
      <c r="B112" s="1" t="s">
        <v>441</v>
      </c>
      <c r="C112" s="3">
        <v>259.24</v>
      </c>
      <c r="D112" s="3"/>
    </row>
    <row r="113" spans="1:4" x14ac:dyDescent="0.25">
      <c r="A113" s="1"/>
      <c r="B113" s="1" t="s">
        <v>442</v>
      </c>
      <c r="C113" s="3">
        <v>1184.05</v>
      </c>
      <c r="D113" s="3"/>
    </row>
    <row r="114" spans="1:4" x14ac:dyDescent="0.25">
      <c r="A114" s="1"/>
      <c r="B114" s="1" t="s">
        <v>443</v>
      </c>
      <c r="C114" s="3">
        <v>760.63</v>
      </c>
      <c r="D114" s="3"/>
    </row>
    <row r="115" spans="1:4" x14ac:dyDescent="0.25">
      <c r="A115" s="1"/>
      <c r="B115" s="1" t="s">
        <v>444</v>
      </c>
      <c r="C115" s="3">
        <v>954.68</v>
      </c>
      <c r="D115" s="3"/>
    </row>
    <row r="116" spans="1:4" x14ac:dyDescent="0.25">
      <c r="A116" s="1"/>
      <c r="B116" s="1" t="s">
        <v>445</v>
      </c>
      <c r="C116" s="3">
        <v>327.68</v>
      </c>
      <c r="D116" s="3"/>
    </row>
    <row r="117" spans="1:4" x14ac:dyDescent="0.25">
      <c r="A117" s="1"/>
      <c r="B117" s="1" t="s">
        <v>446</v>
      </c>
      <c r="C117" s="3">
        <v>91522.78</v>
      </c>
      <c r="D117" s="3"/>
    </row>
    <row r="118" spans="1:4" x14ac:dyDescent="0.25">
      <c r="A118" s="1"/>
      <c r="B118" s="1" t="s">
        <v>447</v>
      </c>
      <c r="C118" s="3">
        <v>1765.83</v>
      </c>
      <c r="D118" s="3"/>
    </row>
    <row r="119" spans="1:4" x14ac:dyDescent="0.25">
      <c r="A119" s="1"/>
      <c r="B119" s="1" t="s">
        <v>448</v>
      </c>
      <c r="C119" s="3">
        <v>3027.71</v>
      </c>
      <c r="D119" s="3"/>
    </row>
    <row r="120" spans="1:4" x14ac:dyDescent="0.25">
      <c r="A120" s="1"/>
      <c r="B120" s="1" t="s">
        <v>449</v>
      </c>
      <c r="C120" s="3">
        <v>4619.55</v>
      </c>
      <c r="D120" s="3"/>
    </row>
    <row r="121" spans="1:4" x14ac:dyDescent="0.25">
      <c r="A121" s="1"/>
      <c r="B121" s="1" t="s">
        <v>450</v>
      </c>
      <c r="C121" s="3">
        <v>183.97</v>
      </c>
      <c r="D121" s="3"/>
    </row>
    <row r="122" spans="1:4" x14ac:dyDescent="0.25">
      <c r="A122" s="1"/>
      <c r="B122" s="1" t="s">
        <v>451</v>
      </c>
      <c r="C122" s="3">
        <v>1735.57</v>
      </c>
      <c r="D122" s="3"/>
    </row>
    <row r="123" spans="1:4" x14ac:dyDescent="0.25">
      <c r="A123" s="1"/>
      <c r="B123" s="1" t="s">
        <v>452</v>
      </c>
      <c r="C123" s="3">
        <v>2178.9499999999998</v>
      </c>
      <c r="D123" s="3"/>
    </row>
    <row r="124" spans="1:4" x14ac:dyDescent="0.25">
      <c r="A124" s="1"/>
      <c r="B124" s="1" t="s">
        <v>453</v>
      </c>
      <c r="C124" s="3">
        <v>10681.49</v>
      </c>
      <c r="D124" s="3"/>
    </row>
    <row r="125" spans="1:4" x14ac:dyDescent="0.25">
      <c r="A125" s="1"/>
      <c r="B125" s="1" t="s">
        <v>454</v>
      </c>
      <c r="C125" s="3">
        <v>1089.79</v>
      </c>
      <c r="D125" s="3"/>
    </row>
    <row r="126" spans="1:4" x14ac:dyDescent="0.25">
      <c r="A126" s="1"/>
      <c r="B126" s="1" t="s">
        <v>455</v>
      </c>
      <c r="C126" s="3">
        <v>1800</v>
      </c>
      <c r="D126" s="3"/>
    </row>
    <row r="127" spans="1:4" x14ac:dyDescent="0.25">
      <c r="A127" s="1"/>
      <c r="B127" s="1" t="s">
        <v>456</v>
      </c>
      <c r="C127" s="3">
        <v>1346.03</v>
      </c>
      <c r="D127" s="3"/>
    </row>
    <row r="128" spans="1:4" x14ac:dyDescent="0.25">
      <c r="A128" s="1"/>
      <c r="B128" s="1" t="s">
        <v>457</v>
      </c>
      <c r="C128" s="3">
        <v>4965.12</v>
      </c>
      <c r="D128" s="3"/>
    </row>
    <row r="129" spans="1:4" x14ac:dyDescent="0.25">
      <c r="A129" s="1"/>
      <c r="B129" s="1" t="s">
        <v>458</v>
      </c>
      <c r="C129" s="3">
        <v>1285</v>
      </c>
      <c r="D129" s="3"/>
    </row>
    <row r="130" spans="1:4" x14ac:dyDescent="0.25">
      <c r="A130" s="1"/>
      <c r="B130" s="1" t="s">
        <v>459</v>
      </c>
      <c r="C130" s="3">
        <v>4887.4399999999996</v>
      </c>
      <c r="D130" s="3"/>
    </row>
    <row r="131" spans="1:4" x14ac:dyDescent="0.25">
      <c r="A131" s="1"/>
      <c r="B131" s="1" t="s">
        <v>460</v>
      </c>
      <c r="C131" s="3">
        <v>41500</v>
      </c>
      <c r="D131" s="3"/>
    </row>
    <row r="132" spans="1:4" x14ac:dyDescent="0.25">
      <c r="A132" s="1"/>
      <c r="B132" s="1" t="s">
        <v>461</v>
      </c>
      <c r="C132" s="3">
        <v>581.22</v>
      </c>
      <c r="D132" s="3"/>
    </row>
    <row r="133" spans="1:4" x14ac:dyDescent="0.25">
      <c r="A133" s="1"/>
      <c r="B133" s="1" t="s">
        <v>462</v>
      </c>
      <c r="C133" s="3">
        <v>451</v>
      </c>
      <c r="D133" s="3"/>
    </row>
    <row r="134" spans="1:4" x14ac:dyDescent="0.25">
      <c r="A134" s="1"/>
      <c r="B134" s="1" t="s">
        <v>463</v>
      </c>
      <c r="C134" s="3">
        <v>120</v>
      </c>
      <c r="D134" s="3"/>
    </row>
    <row r="135" spans="1:4" x14ac:dyDescent="0.25">
      <c r="A135" s="1"/>
      <c r="B135" s="1" t="s">
        <v>464</v>
      </c>
      <c r="C135" s="3">
        <v>7500</v>
      </c>
      <c r="D135" s="3"/>
    </row>
    <row r="136" spans="1:4" x14ac:dyDescent="0.25">
      <c r="A136" s="1"/>
      <c r="B136" s="1" t="s">
        <v>465</v>
      </c>
      <c r="C136" s="3">
        <v>4321.6099999999997</v>
      </c>
      <c r="D136" s="3"/>
    </row>
    <row r="137" spans="1:4" x14ac:dyDescent="0.25">
      <c r="A137" s="1"/>
      <c r="B137" s="1" t="s">
        <v>466</v>
      </c>
      <c r="C137" s="3">
        <v>3450</v>
      </c>
      <c r="D137" s="3"/>
    </row>
    <row r="138" spans="1:4" x14ac:dyDescent="0.25">
      <c r="A138" s="1"/>
      <c r="B138" s="1" t="s">
        <v>467</v>
      </c>
      <c r="C138" s="3">
        <v>160712.53</v>
      </c>
      <c r="D138" s="3"/>
    </row>
    <row r="139" spans="1:4" x14ac:dyDescent="0.25">
      <c r="A139" s="1"/>
      <c r="B139" s="1" t="s">
        <v>468</v>
      </c>
      <c r="C139" s="3">
        <v>2300</v>
      </c>
      <c r="D139" s="3"/>
    </row>
    <row r="140" spans="1:4" x14ac:dyDescent="0.25">
      <c r="A140" s="1"/>
      <c r="B140" s="1" t="s">
        <v>469</v>
      </c>
      <c r="C140" s="3">
        <v>42464.7</v>
      </c>
      <c r="D140" s="3"/>
    </row>
    <row r="141" spans="1:4" x14ac:dyDescent="0.25">
      <c r="A141" s="1"/>
      <c r="B141" s="1" t="s">
        <v>470</v>
      </c>
      <c r="C141" s="3">
        <v>100</v>
      </c>
      <c r="D141" s="3"/>
    </row>
    <row r="142" spans="1:4" x14ac:dyDescent="0.25">
      <c r="A142" s="1"/>
      <c r="B142" s="1" t="s">
        <v>471</v>
      </c>
      <c r="C142" s="3">
        <v>18211.16</v>
      </c>
      <c r="D142" s="3"/>
    </row>
    <row r="143" spans="1:4" x14ac:dyDescent="0.25">
      <c r="A143" s="1"/>
      <c r="B143" s="1" t="s">
        <v>472</v>
      </c>
      <c r="C143" s="3">
        <v>15714.59</v>
      </c>
      <c r="D143" s="3"/>
    </row>
    <row r="144" spans="1:4" x14ac:dyDescent="0.25">
      <c r="A144" s="1"/>
      <c r="B144" s="1" t="s">
        <v>473</v>
      </c>
      <c r="C144" s="3">
        <v>7204.86</v>
      </c>
      <c r="D144" s="3"/>
    </row>
    <row r="145" spans="1:4" x14ac:dyDescent="0.25">
      <c r="A145" s="1"/>
      <c r="B145" s="1" t="s">
        <v>474</v>
      </c>
      <c r="C145" s="3">
        <v>4350.78</v>
      </c>
      <c r="D145" s="3"/>
    </row>
    <row r="146" spans="1:4" x14ac:dyDescent="0.25">
      <c r="A146" s="1"/>
      <c r="B146" s="1" t="s">
        <v>475</v>
      </c>
      <c r="C146" s="3">
        <v>3287.3</v>
      </c>
      <c r="D146" s="3"/>
    </row>
    <row r="147" spans="1:4" x14ac:dyDescent="0.25">
      <c r="A147" s="1"/>
      <c r="B147" s="1" t="s">
        <v>476</v>
      </c>
      <c r="C147" s="3">
        <v>107.4</v>
      </c>
      <c r="D147" s="3"/>
    </row>
    <row r="148" spans="1:4" x14ac:dyDescent="0.25">
      <c r="A148" s="1"/>
      <c r="B148" s="1" t="s">
        <v>477</v>
      </c>
      <c r="C148" s="3">
        <v>52760.98</v>
      </c>
      <c r="D148" s="3"/>
    </row>
    <row r="149" spans="1:4" x14ac:dyDescent="0.25">
      <c r="A149" s="1"/>
      <c r="B149" s="1" t="s">
        <v>478</v>
      </c>
      <c r="C149" s="3">
        <v>4623.49</v>
      </c>
      <c r="D149" s="3"/>
    </row>
    <row r="150" spans="1:4" x14ac:dyDescent="0.25">
      <c r="A150" s="1"/>
      <c r="B150" s="1" t="s">
        <v>479</v>
      </c>
      <c r="C150" s="3">
        <v>14310</v>
      </c>
      <c r="D150" s="3"/>
    </row>
    <row r="151" spans="1:4" x14ac:dyDescent="0.25">
      <c r="A151" s="1"/>
      <c r="B151" s="1" t="s">
        <v>480</v>
      </c>
      <c r="C151" s="3">
        <v>5863.73</v>
      </c>
      <c r="D151" s="3"/>
    </row>
    <row r="152" spans="1:4" x14ac:dyDescent="0.25">
      <c r="A152" s="1"/>
      <c r="B152" s="1" t="s">
        <v>481</v>
      </c>
      <c r="C152" s="3">
        <v>491.46</v>
      </c>
      <c r="D152" s="3"/>
    </row>
    <row r="153" spans="1:4" x14ac:dyDescent="0.25">
      <c r="A153" s="1"/>
      <c r="B153" s="1" t="s">
        <v>482</v>
      </c>
      <c r="C153" s="3">
        <v>13406.79</v>
      </c>
      <c r="D153" s="3"/>
    </row>
    <row r="154" spans="1:4" x14ac:dyDescent="0.25">
      <c r="A154" s="1"/>
      <c r="B154" s="1" t="s">
        <v>483</v>
      </c>
      <c r="C154" s="3">
        <v>4321.24</v>
      </c>
      <c r="D154" s="3"/>
    </row>
    <row r="155" spans="1:4" x14ac:dyDescent="0.25">
      <c r="A155" s="1"/>
      <c r="B155" s="1" t="s">
        <v>484</v>
      </c>
      <c r="C155" s="3">
        <v>5831.05</v>
      </c>
      <c r="D155" s="3"/>
    </row>
    <row r="156" spans="1:4" x14ac:dyDescent="0.25">
      <c r="A156" s="1"/>
      <c r="B156" s="1" t="s">
        <v>485</v>
      </c>
      <c r="C156" s="3">
        <v>2469.64</v>
      </c>
      <c r="D156" s="3"/>
    </row>
    <row r="157" spans="1:4" x14ac:dyDescent="0.25">
      <c r="A157" s="1"/>
      <c r="B157" s="1" t="s">
        <v>486</v>
      </c>
      <c r="C157" s="3">
        <v>1424.43</v>
      </c>
      <c r="D157" s="3"/>
    </row>
    <row r="158" spans="1:4" x14ac:dyDescent="0.25">
      <c r="A158" s="1"/>
      <c r="B158" s="1" t="s">
        <v>487</v>
      </c>
      <c r="C158" s="3">
        <v>673.11</v>
      </c>
      <c r="D158" s="3"/>
    </row>
    <row r="159" spans="1:4" x14ac:dyDescent="0.25">
      <c r="A159" s="1"/>
      <c r="B159" s="1" t="s">
        <v>488</v>
      </c>
      <c r="C159" s="3">
        <v>697</v>
      </c>
      <c r="D159" s="3"/>
    </row>
    <row r="160" spans="1:4" x14ac:dyDescent="0.25">
      <c r="A160" s="1"/>
      <c r="B160" s="1" t="s">
        <v>489</v>
      </c>
      <c r="C160" s="3">
        <v>88</v>
      </c>
      <c r="D160" s="3"/>
    </row>
    <row r="161" spans="1:4" x14ac:dyDescent="0.25">
      <c r="A161" s="1"/>
      <c r="B161" s="1" t="s">
        <v>490</v>
      </c>
      <c r="C161" s="3">
        <v>4944.6000000000004</v>
      </c>
      <c r="D161" s="3"/>
    </row>
    <row r="162" spans="1:4" x14ac:dyDescent="0.25">
      <c r="A162" s="1"/>
      <c r="B162" s="1" t="s">
        <v>491</v>
      </c>
      <c r="C162" s="3">
        <v>1300</v>
      </c>
      <c r="D162" s="3"/>
    </row>
    <row r="163" spans="1:4" x14ac:dyDescent="0.25">
      <c r="A163" s="1"/>
      <c r="B163" s="1" t="s">
        <v>492</v>
      </c>
      <c r="C163" s="3">
        <v>345.68</v>
      </c>
      <c r="D163" s="3"/>
    </row>
    <row r="164" spans="1:4" x14ac:dyDescent="0.25">
      <c r="A164" s="1"/>
      <c r="B164" s="1" t="s">
        <v>493</v>
      </c>
      <c r="C164" s="3">
        <v>194.4</v>
      </c>
      <c r="D164" s="3"/>
    </row>
    <row r="165" spans="1:4" x14ac:dyDescent="0.25">
      <c r="A165" s="1"/>
      <c r="B165" s="1" t="s">
        <v>494</v>
      </c>
      <c r="C165" s="3">
        <v>2163</v>
      </c>
      <c r="D165" s="3"/>
    </row>
    <row r="166" spans="1:4" x14ac:dyDescent="0.25">
      <c r="A166" s="1"/>
      <c r="B166" s="1" t="s">
        <v>495</v>
      </c>
      <c r="C166" s="3">
        <v>7200</v>
      </c>
      <c r="D166" s="3"/>
    </row>
    <row r="167" spans="1:4" x14ac:dyDescent="0.25">
      <c r="A167" s="1"/>
      <c r="B167" s="1" t="s">
        <v>496</v>
      </c>
      <c r="C167" s="3">
        <v>1000</v>
      </c>
      <c r="D167" s="3"/>
    </row>
    <row r="168" spans="1:4" x14ac:dyDescent="0.25">
      <c r="A168" s="1"/>
      <c r="B168" s="1" t="s">
        <v>497</v>
      </c>
      <c r="C168" s="3">
        <v>19458.36</v>
      </c>
      <c r="D168" s="3"/>
    </row>
    <row r="169" spans="1:4" x14ac:dyDescent="0.25">
      <c r="A169" s="1"/>
      <c r="B169" s="1" t="s">
        <v>498</v>
      </c>
      <c r="C169" s="3">
        <v>1975.05</v>
      </c>
      <c r="D169" s="3"/>
    </row>
    <row r="170" spans="1:4" x14ac:dyDescent="0.25">
      <c r="A170" s="1"/>
      <c r="B170" s="1" t="s">
        <v>499</v>
      </c>
      <c r="C170" s="3">
        <v>31445.21</v>
      </c>
      <c r="D170" s="3"/>
    </row>
    <row r="171" spans="1:4" x14ac:dyDescent="0.25">
      <c r="A171" s="1"/>
      <c r="B171" s="1" t="s">
        <v>500</v>
      </c>
      <c r="C171" s="3">
        <v>285525.87</v>
      </c>
      <c r="D171" s="3"/>
    </row>
    <row r="172" spans="1:4" x14ac:dyDescent="0.25">
      <c r="A172" s="1"/>
      <c r="B172" s="1" t="s">
        <v>501</v>
      </c>
      <c r="C172" s="3">
        <v>5066.5200000000004</v>
      </c>
      <c r="D172" s="3"/>
    </row>
    <row r="173" spans="1:4" x14ac:dyDescent="0.25">
      <c r="A173" s="1"/>
      <c r="B173" s="1" t="s">
        <v>502</v>
      </c>
      <c r="C173" s="3">
        <v>2909.9</v>
      </c>
      <c r="D173" s="3"/>
    </row>
    <row r="174" spans="1:4" x14ac:dyDescent="0.25">
      <c r="A174" s="1"/>
      <c r="B174" s="1" t="s">
        <v>503</v>
      </c>
      <c r="C174" s="3">
        <v>881.13</v>
      </c>
      <c r="D174" s="3"/>
    </row>
    <row r="175" spans="1:4" x14ac:dyDescent="0.25">
      <c r="A175" s="1"/>
      <c r="B175" s="1" t="s">
        <v>504</v>
      </c>
      <c r="C175" s="3">
        <v>5803.2</v>
      </c>
      <c r="D175" s="3"/>
    </row>
    <row r="176" spans="1:4" x14ac:dyDescent="0.25">
      <c r="A176" s="1"/>
      <c r="B176" s="1" t="s">
        <v>505</v>
      </c>
      <c r="C176" s="3">
        <v>6327.22</v>
      </c>
      <c r="D176" s="3"/>
    </row>
    <row r="177" spans="1:4" x14ac:dyDescent="0.25">
      <c r="A177" s="1"/>
      <c r="B177" s="1" t="s">
        <v>506</v>
      </c>
      <c r="C177" s="3">
        <v>4564.04</v>
      </c>
      <c r="D177" s="3"/>
    </row>
    <row r="178" spans="1:4" x14ac:dyDescent="0.25">
      <c r="A178" s="1"/>
      <c r="B178" s="1" t="s">
        <v>507</v>
      </c>
      <c r="C178" s="3">
        <v>11528.86</v>
      </c>
      <c r="D178" s="3"/>
    </row>
    <row r="179" spans="1:4" x14ac:dyDescent="0.25">
      <c r="A179" s="1"/>
      <c r="B179" s="1" t="s">
        <v>508</v>
      </c>
      <c r="C179" s="3">
        <v>285.38</v>
      </c>
      <c r="D179" s="3"/>
    </row>
    <row r="180" spans="1:4" x14ac:dyDescent="0.25">
      <c r="A180" s="1"/>
      <c r="B180" s="1" t="s">
        <v>509</v>
      </c>
      <c r="C180" s="3">
        <v>3431.38</v>
      </c>
      <c r="D180" s="3"/>
    </row>
    <row r="181" spans="1:4" x14ac:dyDescent="0.25">
      <c r="A181" s="1"/>
      <c r="B181" s="1" t="s">
        <v>510</v>
      </c>
      <c r="C181" s="3">
        <v>21469.32</v>
      </c>
      <c r="D181" s="3"/>
    </row>
    <row r="182" spans="1:4" x14ac:dyDescent="0.25">
      <c r="A182" s="1"/>
      <c r="B182" s="1" t="s">
        <v>511</v>
      </c>
      <c r="C182" s="3">
        <v>8150.32</v>
      </c>
      <c r="D182" s="3"/>
    </row>
    <row r="183" spans="1:4" x14ac:dyDescent="0.25">
      <c r="A183" s="1"/>
      <c r="B183" s="1" t="s">
        <v>512</v>
      </c>
      <c r="C183" s="3">
        <v>40</v>
      </c>
      <c r="D183" s="3"/>
    </row>
    <row r="184" spans="1:4" x14ac:dyDescent="0.25">
      <c r="A184" s="1"/>
      <c r="B184" s="1" t="s">
        <v>513</v>
      </c>
      <c r="C184" s="3">
        <v>12600.89</v>
      </c>
      <c r="D184" s="3"/>
    </row>
    <row r="185" spans="1:4" x14ac:dyDescent="0.25">
      <c r="A185" s="1"/>
      <c r="B185" s="1" t="s">
        <v>514</v>
      </c>
      <c r="C185" s="3">
        <v>1209.4100000000001</v>
      </c>
      <c r="D185" s="3"/>
    </row>
    <row r="186" spans="1:4" ht="15.75" thickBot="1" x14ac:dyDescent="0.3">
      <c r="A186" s="1"/>
      <c r="B186" s="1" t="s">
        <v>515</v>
      </c>
      <c r="C186" s="5">
        <v>15</v>
      </c>
      <c r="D186" s="5"/>
    </row>
    <row r="187" spans="1:4" s="13" customFormat="1" ht="12" thickBot="1" x14ac:dyDescent="0.25">
      <c r="A187" s="1" t="s">
        <v>516</v>
      </c>
      <c r="B187" s="1"/>
      <c r="C187" s="11">
        <f>ROUND(SUM(C3:C186),5)</f>
        <v>6198588.4800000004</v>
      </c>
      <c r="D187" s="11">
        <f>ROUND(SUM(D3:D186),5)</f>
        <v>6198588.4800000004</v>
      </c>
    </row>
    <row r="188" spans="1:4" ht="15.75" thickTop="1" x14ac:dyDescent="0.25"/>
  </sheetData>
  <printOptions horizontalCentered="1"/>
  <pageMargins left="0.25" right="0.25" top="0.75" bottom="0.75" header="0.1" footer="0.3"/>
  <pageSetup orientation="landscape" horizontalDpi="1200" verticalDpi="1200" r:id="rId1"/>
  <headerFooter>
    <oddHeader>&amp;L&amp;"Arial,Bold"&amp;8 11:11 AM
&amp;"Arial,Bold"&amp;8 05/13/19
&amp;"Arial,Bold"&amp;8 Accrual Basis&amp;C&amp;"Arial,Bold"&amp;12 Pikes Peak School of Expeditionary Learning
&amp;"Arial,Bold"&amp;14 Trial Balance
&amp;"Arial,Bold"&amp;10 As of March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6145" r:id="rId4" name="FILTER"/>
      </mc:Fallback>
    </mc:AlternateContent>
    <mc:AlternateContent xmlns:mc="http://schemas.openxmlformats.org/markup-compatibility/2006">
      <mc:Choice Requires="x14">
        <control shapeId="614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6146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25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K14" sqref="K14"/>
    </sheetView>
  </sheetViews>
  <sheetFormatPr defaultRowHeight="15" x14ac:dyDescent="0.25"/>
  <cols>
    <col min="1" max="1" width="3" style="17" customWidth="1"/>
    <col min="2" max="2" width="63.42578125" style="17" customWidth="1"/>
    <col min="3" max="3" width="10" style="18" bestFit="1" customWidth="1"/>
    <col min="4" max="4" width="2.28515625" style="18" customWidth="1"/>
    <col min="5" max="5" width="10" style="18" bestFit="1" customWidth="1"/>
  </cols>
  <sheetData>
    <row r="1" spans="1:5" ht="15.75" thickBot="1" x14ac:dyDescent="0.3">
      <c r="A1" s="1"/>
      <c r="B1" s="1"/>
      <c r="C1" s="22" t="s">
        <v>267</v>
      </c>
      <c r="D1" s="23"/>
      <c r="E1" s="2"/>
    </row>
    <row r="2" spans="1:5" s="16" customFormat="1" ht="16.5" thickTop="1" thickBot="1" x14ac:dyDescent="0.3">
      <c r="A2" s="14"/>
      <c r="B2" s="14"/>
      <c r="C2" s="15" t="s">
        <v>344</v>
      </c>
      <c r="D2" s="25"/>
      <c r="E2" s="15" t="s">
        <v>345</v>
      </c>
    </row>
    <row r="3" spans="1:5" ht="15.75" thickTop="1" x14ac:dyDescent="0.25">
      <c r="A3" s="1"/>
      <c r="B3" s="1" t="s">
        <v>517</v>
      </c>
      <c r="C3" s="3">
        <v>14746.96</v>
      </c>
      <c r="D3" s="24"/>
      <c r="E3" s="3"/>
    </row>
    <row r="4" spans="1:5" x14ac:dyDescent="0.25">
      <c r="A4" s="1"/>
      <c r="B4" s="1" t="s">
        <v>518</v>
      </c>
      <c r="C4" s="3">
        <v>23332.32</v>
      </c>
      <c r="D4" s="24"/>
      <c r="E4" s="3"/>
    </row>
    <row r="5" spans="1:5" x14ac:dyDescent="0.25">
      <c r="A5" s="1"/>
      <c r="B5" s="1" t="s">
        <v>519</v>
      </c>
      <c r="C5" s="3">
        <v>0.06</v>
      </c>
      <c r="D5" s="24"/>
      <c r="E5" s="3"/>
    </row>
    <row r="6" spans="1:5" x14ac:dyDescent="0.25">
      <c r="A6" s="1"/>
      <c r="B6" s="1" t="s">
        <v>520</v>
      </c>
      <c r="C6" s="3">
        <v>5138051.03</v>
      </c>
      <c r="D6" s="24"/>
      <c r="E6" s="3"/>
    </row>
    <row r="7" spans="1:5" x14ac:dyDescent="0.25">
      <c r="A7" s="1"/>
      <c r="B7" s="1" t="s">
        <v>521</v>
      </c>
      <c r="C7" s="3">
        <v>109856.17</v>
      </c>
      <c r="D7" s="24"/>
      <c r="E7" s="3"/>
    </row>
    <row r="8" spans="1:5" x14ac:dyDescent="0.25">
      <c r="A8" s="1"/>
      <c r="B8" s="1" t="s">
        <v>522</v>
      </c>
      <c r="C8" s="3"/>
      <c r="D8" s="24"/>
      <c r="E8" s="3">
        <v>115520</v>
      </c>
    </row>
    <row r="9" spans="1:5" x14ac:dyDescent="0.25">
      <c r="A9" s="1"/>
      <c r="B9" s="1" t="s">
        <v>523</v>
      </c>
      <c r="C9" s="3">
        <v>148608.71</v>
      </c>
      <c r="D9" s="24"/>
      <c r="E9" s="3"/>
    </row>
    <row r="10" spans="1:5" x14ac:dyDescent="0.25">
      <c r="A10" s="1"/>
      <c r="B10" s="1" t="s">
        <v>524</v>
      </c>
      <c r="C10" s="3"/>
      <c r="D10" s="24"/>
      <c r="E10" s="3">
        <v>1002573</v>
      </c>
    </row>
    <row r="11" spans="1:5" x14ac:dyDescent="0.25">
      <c r="A11" s="1"/>
      <c r="B11" s="1" t="s">
        <v>525</v>
      </c>
      <c r="C11" s="3">
        <v>397874.67</v>
      </c>
      <c r="D11" s="24"/>
      <c r="E11" s="3"/>
    </row>
    <row r="12" spans="1:5" x14ac:dyDescent="0.25">
      <c r="A12" s="1"/>
      <c r="B12" s="1" t="s">
        <v>526</v>
      </c>
      <c r="C12" s="3">
        <v>42000</v>
      </c>
      <c r="D12" s="24"/>
      <c r="E12" s="3"/>
    </row>
    <row r="13" spans="1:5" x14ac:dyDescent="0.25">
      <c r="A13" s="1"/>
      <c r="B13" s="1" t="s">
        <v>527</v>
      </c>
      <c r="C13" s="3">
        <v>108505.2</v>
      </c>
      <c r="D13" s="24"/>
      <c r="E13" s="3"/>
    </row>
    <row r="14" spans="1:5" x14ac:dyDescent="0.25">
      <c r="A14" s="1"/>
      <c r="B14" s="1" t="s">
        <v>528</v>
      </c>
      <c r="C14" s="3">
        <v>912337</v>
      </c>
      <c r="D14" s="24"/>
      <c r="E14" s="3"/>
    </row>
    <row r="15" spans="1:5" x14ac:dyDescent="0.25">
      <c r="A15" s="1"/>
      <c r="B15" s="1" t="s">
        <v>529</v>
      </c>
      <c r="C15" s="3"/>
      <c r="D15" s="24"/>
      <c r="E15" s="3">
        <v>240090</v>
      </c>
    </row>
    <row r="16" spans="1:5" x14ac:dyDescent="0.25">
      <c r="A16" s="1"/>
      <c r="B16" s="1" t="s">
        <v>530</v>
      </c>
      <c r="C16" s="3"/>
      <c r="D16" s="24"/>
      <c r="E16" s="3">
        <v>16827.68</v>
      </c>
    </row>
    <row r="17" spans="1:5" x14ac:dyDescent="0.25">
      <c r="A17" s="1"/>
      <c r="B17" s="1" t="s">
        <v>531</v>
      </c>
      <c r="C17" s="3"/>
      <c r="D17" s="24"/>
      <c r="E17" s="3">
        <v>173280.2</v>
      </c>
    </row>
    <row r="18" spans="1:5" x14ac:dyDescent="0.25">
      <c r="A18" s="1"/>
      <c r="B18" s="1" t="s">
        <v>532</v>
      </c>
      <c r="C18" s="3"/>
      <c r="D18" s="24"/>
      <c r="E18" s="3">
        <v>5480962.6200000001</v>
      </c>
    </row>
    <row r="19" spans="1:5" x14ac:dyDescent="0.25">
      <c r="A19" s="1"/>
      <c r="B19" s="1" t="s">
        <v>533</v>
      </c>
      <c r="C19" s="3">
        <v>445136.23</v>
      </c>
      <c r="D19" s="24"/>
      <c r="E19" s="3"/>
    </row>
    <row r="20" spans="1:5" x14ac:dyDescent="0.25">
      <c r="A20" s="1"/>
      <c r="B20" s="1" t="s">
        <v>534</v>
      </c>
      <c r="C20" s="3"/>
      <c r="D20" s="24"/>
      <c r="E20" s="3">
        <v>179595</v>
      </c>
    </row>
    <row r="21" spans="1:5" x14ac:dyDescent="0.25">
      <c r="A21" s="1"/>
      <c r="B21" s="1" t="s">
        <v>535</v>
      </c>
      <c r="C21" s="3"/>
      <c r="D21" s="24"/>
      <c r="E21" s="3">
        <v>145.25</v>
      </c>
    </row>
    <row r="22" spans="1:5" x14ac:dyDescent="0.25">
      <c r="A22" s="1"/>
      <c r="B22" s="1" t="s">
        <v>536</v>
      </c>
      <c r="C22" s="3"/>
      <c r="D22" s="24"/>
      <c r="E22" s="3">
        <v>281775.87</v>
      </c>
    </row>
    <row r="23" spans="1:5" ht="15.75" thickBot="1" x14ac:dyDescent="0.3">
      <c r="A23" s="1"/>
      <c r="B23" s="1" t="s">
        <v>537</v>
      </c>
      <c r="C23" s="5">
        <v>150321.26999999999</v>
      </c>
      <c r="D23" s="24"/>
      <c r="E23" s="5"/>
    </row>
    <row r="24" spans="1:5" s="13" customFormat="1" ht="12" thickBot="1" x14ac:dyDescent="0.25">
      <c r="A24" s="1" t="s">
        <v>516</v>
      </c>
      <c r="B24" s="1"/>
      <c r="C24" s="11">
        <f>ROUND(SUM(C3:C23),5)</f>
        <v>7490769.6200000001</v>
      </c>
      <c r="D24" s="1"/>
      <c r="E24" s="11">
        <f>ROUND(SUM(E3:E23),5)</f>
        <v>7490769.6200000001</v>
      </c>
    </row>
    <row r="25" spans="1:5" ht="15.75" thickTop="1" x14ac:dyDescent="0.25"/>
  </sheetData>
  <printOptions horizontalCentered="1"/>
  <pageMargins left="0.7" right="0.7" top="0.75" bottom="0.75" header="0.1" footer="0.3"/>
  <pageSetup orientation="landscape" horizontalDpi="1200" verticalDpi="1200" r:id="rId1"/>
  <headerFooter>
    <oddHeader>&amp;L&amp;"Arial,Bold"&amp;8 11:13 AM
&amp;"Arial,Bold"&amp;8 05/13/19
&amp;"Arial,Bold"&amp;8 Accrual Basis&amp;C&amp;"Arial,Bold"&amp;12 PPSEL Building Corporation
&amp;"Arial,Bold"&amp;14 Trial Balance
&amp;"Arial,Bold"&amp;10 As of March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Balance Sheet</vt:lpstr>
      <vt:lpstr>Summary Income Statement</vt:lpstr>
      <vt:lpstr>Detail Income Statement</vt:lpstr>
      <vt:lpstr>PPSEL Trial Balance</vt:lpstr>
      <vt:lpstr>Building Corp Trial Balance</vt:lpstr>
      <vt:lpstr>'Balance Sheet'!Print_Titles</vt:lpstr>
      <vt:lpstr>'Building Corp Trial Balance'!Print_Titles</vt:lpstr>
      <vt:lpstr>'Detail Income Statement'!Print_Titles</vt:lpstr>
      <vt:lpstr>'PPSEL Trial Balance'!Print_Titles</vt:lpstr>
      <vt:lpstr>'Summary Income Statement'!Print_Titles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Paulene</dc:creator>
  <cp:lastModifiedBy>Chris Paulene</cp:lastModifiedBy>
  <cp:lastPrinted>2019-05-13T17:14:10Z</cp:lastPrinted>
  <dcterms:created xsi:type="dcterms:W3CDTF">2019-05-13T15:52:10Z</dcterms:created>
  <dcterms:modified xsi:type="dcterms:W3CDTF">2019-05-13T17:14:38Z</dcterms:modified>
</cp:coreProperties>
</file>