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JP Consulting LLC\00 PPSEL\Financials\FY 2025\2024 12 31 Q2 FY25\"/>
    </mc:Choice>
  </mc:AlternateContent>
  <xr:revisionPtr revIDLastSave="0" documentId="13_ncr:1_{66F1FFBD-339D-4883-BBAD-C113FBA77934}" xr6:coauthVersionLast="47" xr6:coauthVersionMax="47" xr10:uidLastSave="{00000000-0000-0000-0000-000000000000}"/>
  <bookViews>
    <workbookView xWindow="28680" yWindow="525" windowWidth="29040" windowHeight="15720" xr2:uid="{0B0E7DDC-1103-4F73-98E2-CC93AE8DF9E7}"/>
  </bookViews>
  <sheets>
    <sheet name="FY25 PPSEL UBS Revise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9" i="1" l="1"/>
  <c r="Y199" i="1"/>
  <c r="P199" i="1"/>
  <c r="O199" i="1"/>
  <c r="M199" i="1"/>
  <c r="AC195" i="1"/>
  <c r="AC199" i="1" s="1"/>
  <c r="AB195" i="1"/>
  <c r="AB199" i="1" s="1"/>
  <c r="AA195" i="1"/>
  <c r="Z195" i="1"/>
  <c r="Z199" i="1" s="1"/>
  <c r="Y195" i="1"/>
  <c r="X195" i="1"/>
  <c r="X199" i="1" s="1"/>
  <c r="W195" i="1"/>
  <c r="W199" i="1" s="1"/>
  <c r="V195" i="1"/>
  <c r="V199" i="1" s="1"/>
  <c r="T195" i="1"/>
  <c r="T199" i="1" s="1"/>
  <c r="S195" i="1"/>
  <c r="S199" i="1" s="1"/>
  <c r="R195" i="1"/>
  <c r="R199" i="1" s="1"/>
  <c r="Q195" i="1"/>
  <c r="Q199" i="1" s="1"/>
  <c r="P195" i="1"/>
  <c r="O195" i="1"/>
  <c r="N195" i="1"/>
  <c r="N199" i="1" s="1"/>
  <c r="M195" i="1"/>
  <c r="L195" i="1"/>
  <c r="L199" i="1" s="1"/>
  <c r="K195" i="1"/>
  <c r="K199" i="1" s="1"/>
  <c r="J195" i="1"/>
  <c r="J199" i="1" s="1"/>
  <c r="I195" i="1"/>
  <c r="I199" i="1" s="1"/>
  <c r="H195" i="1"/>
  <c r="H199" i="1" s="1"/>
  <c r="G195" i="1"/>
  <c r="G199" i="1" s="1"/>
  <c r="F195" i="1"/>
  <c r="F199" i="1" s="1"/>
  <c r="E195" i="1"/>
  <c r="E199" i="1" s="1"/>
  <c r="C195" i="1"/>
  <c r="C199" i="1" s="1"/>
  <c r="U194" i="1"/>
  <c r="AD194" i="1" s="1"/>
  <c r="AD192" i="1"/>
  <c r="AD191" i="1"/>
  <c r="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D179" i="1"/>
  <c r="D195" i="1" s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AD173" i="1"/>
  <c r="AD172" i="1"/>
  <c r="AD171" i="1"/>
  <c r="AD170" i="1"/>
  <c r="AD169" i="1"/>
  <c r="AD168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C163" i="1"/>
  <c r="AD162" i="1"/>
  <c r="AD161" i="1"/>
  <c r="AD160" i="1"/>
  <c r="AD159" i="1"/>
  <c r="D159" i="1"/>
  <c r="D163" i="1" s="1"/>
  <c r="AD158" i="1"/>
  <c r="AD157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D153" i="1"/>
  <c r="AD152" i="1"/>
  <c r="AD151" i="1"/>
  <c r="AD150" i="1"/>
  <c r="AD149" i="1"/>
  <c r="AD148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AD142" i="1"/>
  <c r="AD141" i="1"/>
  <c r="AD140" i="1"/>
  <c r="AD139" i="1"/>
  <c r="AD138" i="1"/>
  <c r="AD137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AD133" i="1"/>
  <c r="AD132" i="1"/>
  <c r="AD131" i="1"/>
  <c r="AD130" i="1"/>
  <c r="AD129" i="1"/>
  <c r="AD128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G145" i="1" s="1"/>
  <c r="G165" i="1" s="1"/>
  <c r="G176" i="1" s="1"/>
  <c r="F125" i="1"/>
  <c r="E125" i="1"/>
  <c r="D125" i="1"/>
  <c r="C125" i="1"/>
  <c r="AD124" i="1"/>
  <c r="AD123" i="1"/>
  <c r="AD122" i="1"/>
  <c r="AD121" i="1"/>
  <c r="AD120" i="1"/>
  <c r="AD119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D116" i="1"/>
  <c r="AD115" i="1"/>
  <c r="D114" i="1"/>
  <c r="AD114" i="1" s="1"/>
  <c r="D113" i="1"/>
  <c r="AD113" i="1" s="1"/>
  <c r="AD112" i="1"/>
  <c r="AD111" i="1"/>
  <c r="AD117" i="1" s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C108" i="1"/>
  <c r="AD107" i="1"/>
  <c r="AD106" i="1"/>
  <c r="D105" i="1"/>
  <c r="AD105" i="1" s="1"/>
  <c r="AD104" i="1"/>
  <c r="D103" i="1"/>
  <c r="AD103" i="1" s="1"/>
  <c r="D102" i="1"/>
  <c r="AD102" i="1" s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C99" i="1"/>
  <c r="AD98" i="1"/>
  <c r="AD97" i="1"/>
  <c r="AD96" i="1"/>
  <c r="D95" i="1"/>
  <c r="D99" i="1" s="1"/>
  <c r="AD94" i="1"/>
  <c r="AD93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D89" i="1"/>
  <c r="AD88" i="1"/>
  <c r="AD87" i="1"/>
  <c r="AD86" i="1"/>
  <c r="AD85" i="1"/>
  <c r="AD90" i="1" s="1"/>
  <c r="AD84" i="1"/>
  <c r="AC81" i="1"/>
  <c r="AB81" i="1"/>
  <c r="AA81" i="1"/>
  <c r="Z81" i="1"/>
  <c r="Y81" i="1"/>
  <c r="X81" i="1"/>
  <c r="W81" i="1"/>
  <c r="V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C81" i="1"/>
  <c r="AD80" i="1"/>
  <c r="D79" i="1"/>
  <c r="AD79" i="1" s="1"/>
  <c r="D78" i="1"/>
  <c r="AD78" i="1" s="1"/>
  <c r="U77" i="1"/>
  <c r="U81" i="1" s="1"/>
  <c r="H77" i="1"/>
  <c r="D77" i="1" s="1"/>
  <c r="D76" i="1"/>
  <c r="AD76" i="1" s="1"/>
  <c r="D75" i="1"/>
  <c r="AD75" i="1" s="1"/>
  <c r="AC73" i="1"/>
  <c r="AB73" i="1"/>
  <c r="AA73" i="1"/>
  <c r="Z73" i="1"/>
  <c r="Y73" i="1"/>
  <c r="X73" i="1"/>
  <c r="W73" i="1"/>
  <c r="V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C73" i="1"/>
  <c r="AD72" i="1"/>
  <c r="AD71" i="1"/>
  <c r="AD70" i="1"/>
  <c r="U70" i="1"/>
  <c r="U69" i="1"/>
  <c r="U73" i="1" s="1"/>
  <c r="D69" i="1"/>
  <c r="AD69" i="1" s="1"/>
  <c r="AD68" i="1"/>
  <c r="AD67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C64" i="1"/>
  <c r="AD63" i="1"/>
  <c r="D63" i="1"/>
  <c r="D62" i="1"/>
  <c r="AD62" i="1" s="1"/>
  <c r="D61" i="1"/>
  <c r="AD61" i="1" s="1"/>
  <c r="D60" i="1"/>
  <c r="AD60" i="1" s="1"/>
  <c r="D59" i="1"/>
  <c r="AD59" i="1" s="1"/>
  <c r="D58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5" i="1"/>
  <c r="AD54" i="1"/>
  <c r="AD53" i="1"/>
  <c r="AD52" i="1"/>
  <c r="D51" i="1"/>
  <c r="D55" i="1" s="1"/>
  <c r="AD50" i="1"/>
  <c r="AD49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C46" i="1"/>
  <c r="AD45" i="1"/>
  <c r="AD44" i="1"/>
  <c r="AD43" i="1"/>
  <c r="D42" i="1"/>
  <c r="AD42" i="1" s="1"/>
  <c r="AD41" i="1"/>
  <c r="AD40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G37" i="1"/>
  <c r="F37" i="1"/>
  <c r="E37" i="1"/>
  <c r="C37" i="1"/>
  <c r="AD36" i="1"/>
  <c r="AD35" i="1"/>
  <c r="D34" i="1"/>
  <c r="AD34" i="1" s="1"/>
  <c r="D33" i="1"/>
  <c r="AD32" i="1"/>
  <c r="D32" i="1"/>
  <c r="H31" i="1"/>
  <c r="H37" i="1" s="1"/>
  <c r="D31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G28" i="1"/>
  <c r="F28" i="1"/>
  <c r="E28" i="1"/>
  <c r="C28" i="1"/>
  <c r="D27" i="1"/>
  <c r="AD27" i="1" s="1"/>
  <c r="D26" i="1"/>
  <c r="AD26" i="1" s="1"/>
  <c r="D25" i="1"/>
  <c r="D24" i="1"/>
  <c r="AD24" i="1" s="1"/>
  <c r="D23" i="1"/>
  <c r="H22" i="1"/>
  <c r="H28" i="1" s="1"/>
  <c r="D22" i="1"/>
  <c r="AD22" i="1" s="1"/>
  <c r="AD16" i="1"/>
  <c r="AD15" i="1"/>
  <c r="D14" i="1"/>
  <c r="AD14" i="1" s="1"/>
  <c r="X12" i="1"/>
  <c r="X18" i="1" s="1"/>
  <c r="W12" i="1"/>
  <c r="W18" i="1" s="1"/>
  <c r="V12" i="1"/>
  <c r="V18" i="1" s="1"/>
  <c r="Q12" i="1"/>
  <c r="Q18" i="1" s="1"/>
  <c r="O12" i="1"/>
  <c r="O18" i="1" s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W10" i="1"/>
  <c r="V10" i="1"/>
  <c r="T10" i="1"/>
  <c r="T12" i="1" s="1"/>
  <c r="T18" i="1" s="1"/>
  <c r="S10" i="1"/>
  <c r="S12" i="1" s="1"/>
  <c r="S18" i="1" s="1"/>
  <c r="R10" i="1"/>
  <c r="R12" i="1" s="1"/>
  <c r="R18" i="1" s="1"/>
  <c r="Q10" i="1"/>
  <c r="P10" i="1"/>
  <c r="P12" i="1" s="1"/>
  <c r="P18" i="1" s="1"/>
  <c r="O10" i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J10" i="1"/>
  <c r="J12" i="1" s="1"/>
  <c r="J18" i="1" s="1"/>
  <c r="I10" i="1"/>
  <c r="I12" i="1" s="1"/>
  <c r="I18" i="1" s="1"/>
  <c r="G10" i="1"/>
  <c r="G12" i="1" s="1"/>
  <c r="G18" i="1" s="1"/>
  <c r="F10" i="1"/>
  <c r="F12" i="1" s="1"/>
  <c r="F18" i="1" s="1"/>
  <c r="E10" i="1"/>
  <c r="E12" i="1" s="1"/>
  <c r="E18" i="1" s="1"/>
  <c r="C10" i="1"/>
  <c r="C12" i="1" s="1"/>
  <c r="C18" i="1" s="1"/>
  <c r="H9" i="1"/>
  <c r="D9" i="1"/>
  <c r="D10" i="1" s="1"/>
  <c r="H8" i="1"/>
  <c r="H10" i="1" s="1"/>
  <c r="H12" i="1" s="1"/>
  <c r="H18" i="1" s="1"/>
  <c r="AD7" i="1"/>
  <c r="AD6" i="1"/>
  <c r="U6" i="1"/>
  <c r="U10" i="1" s="1"/>
  <c r="U12" i="1" s="1"/>
  <c r="U18" i="1" s="1"/>
  <c r="D6" i="1"/>
  <c r="U3" i="1"/>
  <c r="U193" i="1" s="1"/>
  <c r="D3" i="1"/>
  <c r="R197" i="1" l="1"/>
  <c r="O197" i="1"/>
  <c r="AD108" i="1"/>
  <c r="J145" i="1"/>
  <c r="J165" i="1" s="1"/>
  <c r="J176" i="1" s="1"/>
  <c r="J197" i="1" s="1"/>
  <c r="Z145" i="1"/>
  <c r="Z165" i="1" s="1"/>
  <c r="Z176" i="1" s="1"/>
  <c r="Z197" i="1" s="1"/>
  <c r="S197" i="1"/>
  <c r="AD95" i="1"/>
  <c r="AD125" i="1"/>
  <c r="L145" i="1"/>
  <c r="L165" i="1" s="1"/>
  <c r="L176" i="1" s="1"/>
  <c r="AB145" i="1"/>
  <c r="AB165" i="1" s="1"/>
  <c r="AB176" i="1" s="1"/>
  <c r="AB197" i="1" s="1"/>
  <c r="I197" i="1"/>
  <c r="D12" i="1"/>
  <c r="D18" i="1" s="1"/>
  <c r="AD3" i="1"/>
  <c r="AD12" i="1" s="1"/>
  <c r="AD18" i="1" s="1"/>
  <c r="L197" i="1"/>
  <c r="M145" i="1"/>
  <c r="M165" i="1" s="1"/>
  <c r="M176" i="1" s="1"/>
  <c r="AC145" i="1"/>
  <c r="AC165" i="1" s="1"/>
  <c r="AC176" i="1" s="1"/>
  <c r="AC197" i="1" s="1"/>
  <c r="M197" i="1"/>
  <c r="AD134" i="1"/>
  <c r="N145" i="1"/>
  <c r="N165" i="1" s="1"/>
  <c r="N176" i="1" s="1"/>
  <c r="AD143" i="1"/>
  <c r="AD99" i="1"/>
  <c r="K145" i="1"/>
  <c r="K165" i="1" s="1"/>
  <c r="K176" i="1" s="1"/>
  <c r="K197" i="1" s="1"/>
  <c r="N197" i="1"/>
  <c r="O145" i="1"/>
  <c r="O165" i="1" s="1"/>
  <c r="O176" i="1" s="1"/>
  <c r="C197" i="1"/>
  <c r="AA145" i="1"/>
  <c r="AA165" i="1" s="1"/>
  <c r="AA176" i="1" s="1"/>
  <c r="AA197" i="1" s="1"/>
  <c r="AD31" i="1"/>
  <c r="Q145" i="1"/>
  <c r="Q165" i="1" s="1"/>
  <c r="Q176" i="1" s="1"/>
  <c r="Q197" i="1" s="1"/>
  <c r="P145" i="1"/>
  <c r="P165" i="1" s="1"/>
  <c r="P176" i="1" s="1"/>
  <c r="P197" i="1" s="1"/>
  <c r="AD154" i="1"/>
  <c r="AD163" i="1"/>
  <c r="R145" i="1"/>
  <c r="R165" i="1" s="1"/>
  <c r="R176" i="1" s="1"/>
  <c r="D64" i="1"/>
  <c r="C145" i="1"/>
  <c r="C165" i="1" s="1"/>
  <c r="C176" i="1" s="1"/>
  <c r="S145" i="1"/>
  <c r="S165" i="1" s="1"/>
  <c r="S176" i="1" s="1"/>
  <c r="AD174" i="1"/>
  <c r="T145" i="1"/>
  <c r="T165" i="1" s="1"/>
  <c r="T176" i="1" s="1"/>
  <c r="AD73" i="1"/>
  <c r="AD9" i="1"/>
  <c r="AD10" i="1" s="1"/>
  <c r="E145" i="1"/>
  <c r="E165" i="1" s="1"/>
  <c r="E176" i="1" s="1"/>
  <c r="V145" i="1"/>
  <c r="V165" i="1" s="1"/>
  <c r="V176" i="1" s="1"/>
  <c r="V197" i="1" s="1"/>
  <c r="T197" i="1"/>
  <c r="U145" i="1"/>
  <c r="U165" i="1" s="1"/>
  <c r="U176" i="1" s="1"/>
  <c r="G197" i="1"/>
  <c r="W145" i="1"/>
  <c r="W165" i="1" s="1"/>
  <c r="W176" i="1" s="1"/>
  <c r="W197" i="1" s="1"/>
  <c r="F145" i="1"/>
  <c r="F165" i="1" s="1"/>
  <c r="F176" i="1" s="1"/>
  <c r="F197" i="1" s="1"/>
  <c r="H145" i="1"/>
  <c r="H165" i="1" s="1"/>
  <c r="H176" i="1" s="1"/>
  <c r="H197" i="1" s="1"/>
  <c r="X145" i="1"/>
  <c r="X165" i="1" s="1"/>
  <c r="X176" i="1" s="1"/>
  <c r="I145" i="1"/>
  <c r="I165" i="1" s="1"/>
  <c r="I176" i="1" s="1"/>
  <c r="Y145" i="1"/>
  <c r="Y165" i="1" s="1"/>
  <c r="Y176" i="1" s="1"/>
  <c r="D81" i="1"/>
  <c r="AD77" i="1"/>
  <c r="AD81" i="1" s="1"/>
  <c r="X197" i="1"/>
  <c r="U195" i="1"/>
  <c r="AD193" i="1"/>
  <c r="AD195" i="1" s="1"/>
  <c r="AD199" i="1" s="1"/>
  <c r="E197" i="1"/>
  <c r="AD46" i="1"/>
  <c r="U197" i="1"/>
  <c r="Y197" i="1"/>
  <c r="AD33" i="1"/>
  <c r="AD8" i="1"/>
  <c r="AD23" i="1"/>
  <c r="AD51" i="1"/>
  <c r="AD55" i="1" s="1"/>
  <c r="AD58" i="1"/>
  <c r="AD64" i="1" s="1"/>
  <c r="D46" i="1"/>
  <c r="D73" i="1"/>
  <c r="D199" i="1"/>
  <c r="D28" i="1"/>
  <c r="U199" i="1"/>
  <c r="D108" i="1"/>
  <c r="D145" i="1" s="1"/>
  <c r="D165" i="1" s="1"/>
  <c r="D176" i="1" s="1"/>
  <c r="D197" i="1" s="1"/>
  <c r="AD25" i="1"/>
  <c r="D37" i="1"/>
  <c r="AD37" i="1" l="1"/>
  <c r="AD28" i="1"/>
  <c r="AD145" i="1"/>
  <c r="AD165" i="1" s="1"/>
  <c r="AD176" i="1" s="1"/>
  <c r="AD197" i="1" s="1"/>
</calcChain>
</file>

<file path=xl/sharedStrings.xml><?xml version="1.0" encoding="utf-8"?>
<sst xmlns="http://schemas.openxmlformats.org/spreadsheetml/2006/main" count="446" uniqueCount="144">
  <si>
    <t>FY2024-25 UNIFORM BUDGET SUMMARY</t>
  </si>
  <si>
    <t>Pikes Peak School of Expenditionary Learning / District 49
District Code: 910 / 1110
REVISED Budget FY24-25
Approved November 2024
Budgeted Pupil Count: 400</t>
  </si>
  <si>
    <t>Object
Source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</si>
  <si>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</si>
  <si>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</si>
  <si>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</si>
  <si>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</si>
  <si>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</si>
  <si>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</si>
  <si>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</si>
  <si>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>07
Total Program Reserve Fund</t>
  </si>
  <si>
    <t xml:space="preserve">23
Pupil Activity </t>
  </si>
  <si>
    <t>24
Full-Day Kindergarten Mill Levy Override</t>
  </si>
  <si>
    <t xml:space="preserve">25
Transportation </t>
  </si>
  <si>
    <t>27 Preschool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</si>
  <si>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</si>
  <si>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</si>
  <si>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</si>
  <si>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</si>
  <si>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</si>
  <si>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</si>
  <si>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28
Bldg Corp.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</si>
  <si>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</si>
  <si>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</si>
  <si>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</si>
  <si>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</si>
  <si>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</si>
  <si>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</si>
  <si>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</si>
  <si>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</si>
  <si>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>TOTAL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</si>
  <si>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</si>
  <si>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</si>
  <si>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</si>
  <si>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</si>
  <si>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</si>
  <si>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</si>
  <si>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</si>
  <si>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</si>
  <si>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</si>
  <si>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</si>
  <si>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</si>
  <si>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</si>
  <si>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</si>
  <si>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</si>
  <si>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</si>
  <si>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</si>
  <si>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</si>
  <si>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</si>
  <si>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</si>
  <si>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</si>
  <si>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</si>
  <si>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</si>
  <si>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</si>
  <si>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</si>
  <si>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Benefits, including object 0280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</si>
  <si>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</si>
  <si>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</si>
  <si>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</si>
  <si>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</si>
  <si>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</si>
  <si>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</si>
  <si>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</si>
  <si>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</si>
  <si>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</si>
  <si>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</si>
  <si>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</si>
  <si>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</si>
  <si>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</si>
  <si>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</si>
  <si>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</si>
  <si>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</si>
  <si>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</si>
  <si>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</si>
  <si>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</si>
  <si>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</si>
  <si>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</si>
  <si>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.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</si>
  <si>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</si>
  <si>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</si>
  <si>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</si>
  <si>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</si>
  <si>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</si>
  <si>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</si>
  <si>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</si>
  <si>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</si>
  <si>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</si>
  <si>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</si>
  <si>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</si>
  <si>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</si>
  <si>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</si>
  <si>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</si>
  <si>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</si>
  <si>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</si>
  <si>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</si>
  <si>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</si>
  <si>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N/A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</si>
  <si>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</si>
  <si>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</si>
  <si>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</si>
  <si>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</si>
  <si>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</si>
  <si>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</si>
  <si>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</si>
  <si>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</si>
  <si>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</si>
  <si>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</si>
  <si>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</si>
  <si>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</si>
  <si>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</si>
  <si>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</si>
  <si>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</si>
  <si>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(9900)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</si>
  <si>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</si>
  <si>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</si>
  <si>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</si>
  <si>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</si>
  <si>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</si>
  <si>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</si>
  <si>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</si>
  <si>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</si>
  <si>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</si>
  <si>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</si>
  <si>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</si>
  <si>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</si>
  <si>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</si>
  <si>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Total program reserve (9328)</t>
  </si>
  <si>
    <t>6728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</si>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</sst>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horizontal="center" wrapText="1"/>
      <protection locked="0"/>
    </xf>
    <xf numFmtId="41" fontId="1" fillId="0" borderId="3" xfId="0" applyNumberFormat="1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49" fontId="1" fillId="0" borderId="0" xfId="0" applyNumberFormat="1" applyFont="1" applyAlignment="1">
      <alignment wrapText="1"/>
    </xf>
    <xf numFmtId="41" fontId="2" fillId="0" borderId="7" xfId="0" applyNumberFormat="1" applyFont="1" applyBorder="1" applyProtection="1">
      <protection locked="0"/>
    </xf>
    <xf numFmtId="41" fontId="1" fillId="0" borderId="8" xfId="0" applyNumberFormat="1" applyFont="1" applyBorder="1" applyProtection="1">
      <protection locked="0"/>
    </xf>
    <xf numFmtId="41" fontId="1" fillId="0" borderId="9" xfId="0" applyNumberFormat="1" applyFont="1" applyBorder="1"/>
    <xf numFmtId="49" fontId="1" fillId="0" borderId="0" xfId="0" applyNumberFormat="1" applyFont="1" applyAlignment="1">
      <alignment horizontal="center" wrapText="1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41" fontId="2" fillId="0" borderId="8" xfId="0" applyNumberFormat="1" applyFont="1" applyBorder="1" applyProtection="1">
      <protection locked="0"/>
    </xf>
    <xf numFmtId="41" fontId="2" fillId="0" borderId="9" xfId="0" applyNumberFormat="1" applyFont="1" applyBorder="1"/>
    <xf numFmtId="0" fontId="2" fillId="0" borderId="0" xfId="0" applyFont="1"/>
    <xf numFmtId="0" fontId="2" fillId="0" borderId="6" xfId="0" applyFont="1" applyBorder="1" applyAlignment="1">
      <alignment horizontal="left" vertical="top" wrapText="1" indent="1"/>
    </xf>
    <xf numFmtId="49" fontId="2" fillId="0" borderId="0" xfId="0" applyNumberFormat="1" applyFont="1" applyAlignment="1">
      <alignment horizontal="right" wrapText="1"/>
    </xf>
    <xf numFmtId="0" fontId="1" fillId="3" borderId="10" xfId="0" applyFont="1" applyFill="1" applyBorder="1" applyAlignment="1">
      <alignment vertical="top" wrapText="1"/>
    </xf>
    <xf numFmtId="49" fontId="1" fillId="3" borderId="11" xfId="0" applyNumberFormat="1" applyFont="1" applyFill="1" applyBorder="1" applyAlignment="1">
      <alignment horizontal="right" wrapText="1"/>
    </xf>
    <xf numFmtId="41" fontId="2" fillId="3" borderId="12" xfId="0" applyNumberFormat="1" applyFont="1" applyFill="1" applyBorder="1"/>
    <xf numFmtId="41" fontId="2" fillId="3" borderId="13" xfId="0" applyNumberFormat="1" applyFont="1" applyFill="1" applyBorder="1"/>
    <xf numFmtId="41" fontId="2" fillId="3" borderId="14" xfId="0" applyNumberFormat="1" applyFont="1" applyFill="1" applyBorder="1"/>
    <xf numFmtId="41" fontId="2" fillId="0" borderId="7" xfId="0" applyNumberFormat="1" applyFont="1" applyBorder="1"/>
    <xf numFmtId="41" fontId="2" fillId="0" borderId="8" xfId="0" applyNumberFormat="1" applyFont="1" applyBorder="1"/>
    <xf numFmtId="0" fontId="2" fillId="0" borderId="6" xfId="0" applyFont="1" applyBorder="1" applyAlignment="1">
      <alignment vertical="top" wrapText="1"/>
    </xf>
    <xf numFmtId="41" fontId="4" fillId="0" borderId="8" xfId="0" applyNumberFormat="1" applyFont="1" applyBorder="1" applyProtection="1">
      <protection locked="0"/>
    </xf>
    <xf numFmtId="41" fontId="2" fillId="2" borderId="8" xfId="0" applyNumberFormat="1" applyFont="1" applyFill="1" applyBorder="1" applyProtection="1">
      <protection locked="0"/>
    </xf>
    <xf numFmtId="43" fontId="2" fillId="0" borderId="0" xfId="0" applyNumberFormat="1" applyFont="1"/>
    <xf numFmtId="0" fontId="1" fillId="3" borderId="10" xfId="0" applyFont="1" applyFill="1" applyBorder="1" applyAlignment="1">
      <alignment horizontal="left" vertical="top" wrapText="1" indent="2"/>
    </xf>
    <xf numFmtId="41" fontId="2" fillId="0" borderId="7" xfId="0" applyNumberFormat="1" applyFont="1" applyBorder="1" applyAlignment="1" applyProtection="1">
      <alignment horizontal="right"/>
      <protection locked="0"/>
    </xf>
    <xf numFmtId="41" fontId="2" fillId="0" borderId="8" xfId="0" applyNumberFormat="1" applyFont="1" applyBorder="1" applyAlignment="1" applyProtection="1">
      <alignment horizontal="right"/>
      <protection locked="0"/>
    </xf>
    <xf numFmtId="41" fontId="2" fillId="0" borderId="9" xfId="0" applyNumberFormat="1" applyFont="1" applyBorder="1" applyAlignment="1">
      <alignment horizontal="right"/>
    </xf>
    <xf numFmtId="0" fontId="2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JP%20Consulting%20LLC\00%20PPSEL\Budgets\FY2025\FY25%20PPSEL%20Revised%20Draft%20as%20of%202024%2011%2001.xlsx" TargetMode="External"/><Relationship Id="rId1" Type="http://schemas.openxmlformats.org/officeDocument/2006/relationships/externalLinkPath" Target="/My%20Drive/JP%20Consulting%20LLC/00%20PPSEL/Budgets/FY2025/FY25%20PPSEL%20Revised%20Draft%20as%20of%202024%2011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5 PPSEL Revised"/>
      <sheetName val="FY25 PPSEL Revised summary"/>
      <sheetName val="Uniform Budget Summary"/>
      <sheetName val="FY25 PPSEL Salary &amp; Benefits"/>
      <sheetName val="Budget Appropriation Resolution"/>
    </sheetNames>
    <sheetDataSet>
      <sheetData sheetId="0">
        <row r="21">
          <cell r="G21">
            <v>531694</v>
          </cell>
        </row>
        <row r="23">
          <cell r="G23">
            <v>50000</v>
          </cell>
        </row>
        <row r="24">
          <cell r="G24">
            <v>96970</v>
          </cell>
        </row>
        <row r="25">
          <cell r="G25">
            <v>7800</v>
          </cell>
        </row>
        <row r="26">
          <cell r="G26">
            <v>155537</v>
          </cell>
        </row>
        <row r="27">
          <cell r="G27">
            <v>433</v>
          </cell>
        </row>
        <row r="30">
          <cell r="G30">
            <v>132173</v>
          </cell>
        </row>
        <row r="31">
          <cell r="G31">
            <v>300</v>
          </cell>
        </row>
        <row r="35">
          <cell r="G35">
            <v>65350.29</v>
          </cell>
        </row>
        <row r="36">
          <cell r="G36">
            <v>8000</v>
          </cell>
        </row>
        <row r="40">
          <cell r="G40">
            <v>4392852</v>
          </cell>
        </row>
        <row r="46">
          <cell r="G46">
            <v>325512</v>
          </cell>
        </row>
        <row r="48">
          <cell r="G48">
            <v>1450506.8</v>
          </cell>
        </row>
        <row r="51">
          <cell r="G51">
            <v>240531.27</v>
          </cell>
        </row>
        <row r="52">
          <cell r="G52">
            <v>223897</v>
          </cell>
        </row>
        <row r="53">
          <cell r="G53">
            <v>100838</v>
          </cell>
        </row>
        <row r="54">
          <cell r="G54">
            <v>35770</v>
          </cell>
        </row>
        <row r="55">
          <cell r="G55">
            <v>70517</v>
          </cell>
        </row>
        <row r="56">
          <cell r="G56">
            <v>9000</v>
          </cell>
        </row>
        <row r="57">
          <cell r="G57">
            <v>25000</v>
          </cell>
        </row>
        <row r="58">
          <cell r="G58">
            <v>33072.94</v>
          </cell>
        </row>
        <row r="59">
          <cell r="G59">
            <v>65102.18</v>
          </cell>
        </row>
        <row r="60">
          <cell r="G60">
            <v>81900</v>
          </cell>
        </row>
        <row r="61">
          <cell r="G61">
            <v>30765</v>
          </cell>
        </row>
        <row r="64">
          <cell r="G64">
            <v>1500</v>
          </cell>
        </row>
        <row r="65">
          <cell r="G65">
            <v>7500</v>
          </cell>
        </row>
        <row r="66">
          <cell r="G66">
            <v>550</v>
          </cell>
        </row>
        <row r="67">
          <cell r="G67">
            <v>1300</v>
          </cell>
        </row>
        <row r="68">
          <cell r="G68">
            <v>82.800000000000011</v>
          </cell>
        </row>
        <row r="69">
          <cell r="G69">
            <v>0</v>
          </cell>
        </row>
        <row r="70">
          <cell r="G70">
            <v>43.2</v>
          </cell>
        </row>
        <row r="71">
          <cell r="G71">
            <v>150</v>
          </cell>
        </row>
        <row r="72">
          <cell r="G72">
            <v>350</v>
          </cell>
        </row>
        <row r="73">
          <cell r="G73">
            <v>550</v>
          </cell>
        </row>
        <row r="74">
          <cell r="G74">
            <v>225</v>
          </cell>
        </row>
        <row r="75">
          <cell r="G75">
            <v>4937.424</v>
          </cell>
        </row>
        <row r="76">
          <cell r="G76">
            <v>22736.098600000001</v>
          </cell>
        </row>
        <row r="77">
          <cell r="G77">
            <v>4234.4534150000009</v>
          </cell>
        </row>
        <row r="78">
          <cell r="G78">
            <v>3536.5065</v>
          </cell>
        </row>
        <row r="79">
          <cell r="G79">
            <v>0</v>
          </cell>
        </row>
        <row r="80">
          <cell r="G80">
            <v>562.16500000000008</v>
          </cell>
        </row>
        <row r="81">
          <cell r="G81">
            <v>1044.2465</v>
          </cell>
        </row>
        <row r="82">
          <cell r="G82">
            <v>166.75</v>
          </cell>
        </row>
        <row r="83">
          <cell r="G83">
            <v>435</v>
          </cell>
        </row>
        <row r="84">
          <cell r="G84">
            <v>479.55763000000007</v>
          </cell>
        </row>
        <row r="85">
          <cell r="G85">
            <v>943.98161000000005</v>
          </cell>
        </row>
        <row r="86">
          <cell r="G86">
            <v>1405.0500000000002</v>
          </cell>
        </row>
        <row r="87">
          <cell r="G87">
            <v>475.09250000000003</v>
          </cell>
        </row>
        <row r="88">
          <cell r="G88">
            <v>69659.567999999999</v>
          </cell>
        </row>
        <row r="89">
          <cell r="G89">
            <v>310408.45520000003</v>
          </cell>
        </row>
        <row r="90">
          <cell r="G90">
            <v>51473.691779999994</v>
          </cell>
        </row>
        <row r="91">
          <cell r="G91">
            <v>47913.957999999999</v>
          </cell>
        </row>
        <row r="92">
          <cell r="G92">
            <v>21579.331999999999</v>
          </cell>
        </row>
        <row r="93">
          <cell r="G93">
            <v>7654.78</v>
          </cell>
        </row>
        <row r="94">
          <cell r="G94">
            <v>15090.637999999999</v>
          </cell>
        </row>
        <row r="95">
          <cell r="G95">
            <v>1926</v>
          </cell>
        </row>
        <row r="96">
          <cell r="G96">
            <v>5350</v>
          </cell>
        </row>
        <row r="97">
          <cell r="G97">
            <v>7077.60916</v>
          </cell>
        </row>
        <row r="98">
          <cell r="G98">
            <v>13931.86652</v>
          </cell>
        </row>
        <row r="99">
          <cell r="G99">
            <v>17526.599999999999</v>
          </cell>
        </row>
        <row r="100">
          <cell r="G100">
            <v>6583.71</v>
          </cell>
        </row>
        <row r="101">
          <cell r="G101">
            <v>25581.52</v>
          </cell>
        </row>
        <row r="102">
          <cell r="G102">
            <v>164005.07999999996</v>
          </cell>
        </row>
        <row r="103">
          <cell r="G103">
            <v>25625.52</v>
          </cell>
        </row>
        <row r="104">
          <cell r="G104">
            <v>17113.68</v>
          </cell>
        </row>
        <row r="105">
          <cell r="G105">
            <v>8556.84</v>
          </cell>
        </row>
        <row r="106">
          <cell r="G106">
            <v>8556.84</v>
          </cell>
        </row>
        <row r="107">
          <cell r="G107">
            <v>0</v>
          </cell>
        </row>
        <row r="109">
          <cell r="G109">
            <v>8556.84</v>
          </cell>
        </row>
        <row r="110">
          <cell r="G110">
            <v>65.039999999999992</v>
          </cell>
        </row>
        <row r="111">
          <cell r="G111">
            <v>50000</v>
          </cell>
        </row>
        <row r="112">
          <cell r="G112">
            <v>15000</v>
          </cell>
        </row>
        <row r="113">
          <cell r="G113">
            <v>117500</v>
          </cell>
        </row>
        <row r="114">
          <cell r="G114">
            <v>51500</v>
          </cell>
        </row>
        <row r="115">
          <cell r="G115">
            <v>20000</v>
          </cell>
        </row>
        <row r="118">
          <cell r="G118">
            <v>1500</v>
          </cell>
        </row>
        <row r="119">
          <cell r="G119">
            <v>2500</v>
          </cell>
        </row>
        <row r="120">
          <cell r="G120">
            <v>5000</v>
          </cell>
        </row>
        <row r="121">
          <cell r="G121">
            <v>0</v>
          </cell>
        </row>
        <row r="122">
          <cell r="G122">
            <v>15000</v>
          </cell>
        </row>
        <row r="123">
          <cell r="G123">
            <v>2000</v>
          </cell>
        </row>
        <row r="125">
          <cell r="G125">
            <v>8000</v>
          </cell>
        </row>
        <row r="126">
          <cell r="G126">
            <v>4400</v>
          </cell>
        </row>
        <row r="127">
          <cell r="G127">
            <v>7000</v>
          </cell>
        </row>
        <row r="128">
          <cell r="G128">
            <v>60000</v>
          </cell>
        </row>
        <row r="129">
          <cell r="G129">
            <v>10000</v>
          </cell>
        </row>
        <row r="130">
          <cell r="G130">
            <v>12000</v>
          </cell>
        </row>
        <row r="131">
          <cell r="G131">
            <v>17550</v>
          </cell>
        </row>
        <row r="132">
          <cell r="G132">
            <v>11000</v>
          </cell>
        </row>
        <row r="133">
          <cell r="G133">
            <v>0</v>
          </cell>
        </row>
        <row r="134">
          <cell r="G134">
            <v>1500</v>
          </cell>
        </row>
        <row r="135">
          <cell r="G135">
            <v>4000</v>
          </cell>
        </row>
        <row r="136">
          <cell r="G136">
            <v>10000</v>
          </cell>
        </row>
        <row r="137">
          <cell r="G137">
            <v>15000</v>
          </cell>
        </row>
        <row r="138">
          <cell r="G138">
            <v>45000</v>
          </cell>
        </row>
        <row r="139">
          <cell r="G139">
            <v>5500</v>
          </cell>
        </row>
        <row r="140">
          <cell r="G140">
            <v>20000</v>
          </cell>
        </row>
        <row r="141">
          <cell r="G141">
            <v>500</v>
          </cell>
        </row>
        <row r="142">
          <cell r="G142">
            <v>8500</v>
          </cell>
        </row>
        <row r="143">
          <cell r="G143">
            <v>88016</v>
          </cell>
        </row>
        <row r="152">
          <cell r="G152">
            <v>440845</v>
          </cell>
        </row>
        <row r="154">
          <cell r="G154">
            <v>65000</v>
          </cell>
        </row>
        <row r="156">
          <cell r="G156">
            <v>20000</v>
          </cell>
        </row>
        <row r="157">
          <cell r="G157">
            <v>20000</v>
          </cell>
        </row>
        <row r="158">
          <cell r="G158">
            <v>30000</v>
          </cell>
        </row>
        <row r="159">
          <cell r="G159">
            <v>10000</v>
          </cell>
        </row>
        <row r="160">
          <cell r="G160">
            <v>8000</v>
          </cell>
        </row>
        <row r="161">
          <cell r="G161">
            <v>500</v>
          </cell>
        </row>
        <row r="162">
          <cell r="G162">
            <v>20000</v>
          </cell>
        </row>
        <row r="163">
          <cell r="G163">
            <v>0</v>
          </cell>
        </row>
        <row r="164">
          <cell r="G164">
            <v>55000</v>
          </cell>
        </row>
        <row r="165">
          <cell r="G165">
            <v>25000</v>
          </cell>
        </row>
        <row r="166">
          <cell r="G166">
            <v>15000</v>
          </cell>
        </row>
        <row r="167">
          <cell r="G167">
            <v>127200</v>
          </cell>
        </row>
        <row r="170">
          <cell r="G170">
            <v>20000</v>
          </cell>
        </row>
        <row r="171">
          <cell r="G171">
            <v>30000</v>
          </cell>
        </row>
        <row r="172">
          <cell r="G172">
            <v>15000</v>
          </cell>
        </row>
        <row r="173">
          <cell r="G173">
            <v>500</v>
          </cell>
        </row>
        <row r="174">
          <cell r="G174">
            <v>1200</v>
          </cell>
        </row>
        <row r="175">
          <cell r="G175">
            <v>2100</v>
          </cell>
        </row>
        <row r="176">
          <cell r="G176">
            <v>2000</v>
          </cell>
        </row>
        <row r="177">
          <cell r="G177">
            <v>22000</v>
          </cell>
        </row>
        <row r="178">
          <cell r="G178">
            <v>7000</v>
          </cell>
        </row>
        <row r="179">
          <cell r="G179">
            <v>1000</v>
          </cell>
        </row>
        <row r="180">
          <cell r="G180">
            <v>2000</v>
          </cell>
        </row>
        <row r="181">
          <cell r="G181">
            <v>1000</v>
          </cell>
        </row>
        <row r="183">
          <cell r="G183">
            <v>20000</v>
          </cell>
        </row>
        <row r="185">
          <cell r="G185">
            <v>5000</v>
          </cell>
        </row>
        <row r="186">
          <cell r="G186">
            <v>15000</v>
          </cell>
        </row>
        <row r="187">
          <cell r="G187">
            <v>21000</v>
          </cell>
        </row>
        <row r="188">
          <cell r="G188">
            <v>0</v>
          </cell>
        </row>
        <row r="189">
          <cell r="G189">
            <v>20000</v>
          </cell>
        </row>
        <row r="190">
          <cell r="G190">
            <v>25000</v>
          </cell>
        </row>
        <row r="193">
          <cell r="G193">
            <v>25000</v>
          </cell>
        </row>
        <row r="194">
          <cell r="G194">
            <v>0</v>
          </cell>
        </row>
        <row r="195">
          <cell r="G195">
            <v>10000</v>
          </cell>
        </row>
        <row r="196">
          <cell r="G196">
            <v>75000</v>
          </cell>
        </row>
        <row r="197">
          <cell r="G197">
            <v>20000</v>
          </cell>
        </row>
        <row r="198">
          <cell r="G198">
            <v>12000</v>
          </cell>
        </row>
        <row r="201">
          <cell r="G201">
            <v>25000</v>
          </cell>
        </row>
        <row r="203">
          <cell r="G203">
            <v>1000</v>
          </cell>
        </row>
        <row r="212">
          <cell r="C212">
            <v>3210889</v>
          </cell>
        </row>
        <row r="215">
          <cell r="G215">
            <v>302595</v>
          </cell>
        </row>
        <row r="216">
          <cell r="G216">
            <v>300</v>
          </cell>
        </row>
        <row r="218">
          <cell r="G218">
            <v>10</v>
          </cell>
        </row>
        <row r="219">
          <cell r="G219">
            <v>136161</v>
          </cell>
        </row>
        <row r="220">
          <cell r="G220">
            <v>166435</v>
          </cell>
        </row>
        <row r="223">
          <cell r="C223">
            <v>25949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6F5A-0C08-485B-98BB-1E2F196A4AC5}">
  <dimension ref="A1:AG199"/>
  <sheetViews>
    <sheetView tabSelected="1" topLeftCell="A177" workbookViewId="0">
      <selection activeCell="AH197" sqref="AH197"/>
    </sheetView>
  </sheetViews>
  <sheetFormatPr defaultColWidth="7.1796875" defaultRowHeight="13" x14ac:dyDescent="0.3"/>
  <cols>
    <col min="1" max="1" width="40.26953125" style="42" customWidth="1"/>
    <col min="2" max="2" width="15.1796875" style="2" customWidth="1"/>
    <col min="3" max="3" width="3.36328125" style="3" hidden="1" customWidth="1"/>
    <col min="4" max="4" width="14.453125" style="3" customWidth="1"/>
    <col min="5" max="7" width="14.453125" style="3" hidden="1" customWidth="1"/>
    <col min="8" max="8" width="14.453125" style="3" customWidth="1"/>
    <col min="9" max="20" width="14.453125" style="3" hidden="1" customWidth="1"/>
    <col min="21" max="21" width="14.453125" style="3" customWidth="1"/>
    <col min="22" max="29" width="14.453125" style="3" hidden="1" customWidth="1"/>
    <col min="30" max="30" width="14.453125" style="3" customWidth="1"/>
    <col min="31" max="32" width="7.1796875" style="4"/>
    <col min="33" max="33" width="12.7265625" style="4" bestFit="1" customWidth="1"/>
    <col min="34" max="16384" width="7.1796875" style="4"/>
  </cols>
  <sheetData>
    <row r="1" spans="1:30" ht="19.75" customHeight="1" thickBot="1" x14ac:dyDescent="0.35">
      <c r="A1" s="1" t="s">
        <v>0</v>
      </c>
    </row>
    <row r="2" spans="1:30" s="1" customFormat="1" ht="104.5" thickBot="1" x14ac:dyDescent="0.3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9" t="s">
        <v>30</v>
      </c>
    </row>
    <row r="3" spans="1:30" s="1" customFormat="1" ht="26" x14ac:dyDescent="0.3">
      <c r="A3" s="10" t="s">
        <v>31</v>
      </c>
      <c r="B3" s="11"/>
      <c r="C3" s="12">
        <v>0</v>
      </c>
      <c r="D3" s="13">
        <f>'[1]FY25 PPSEL Revised'!C212</f>
        <v>3210889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f>'[1]FY25 PPSEL Revised'!C223</f>
        <v>25949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4">
        <f>SUM(C3:AC3)</f>
        <v>3236838</v>
      </c>
    </row>
    <row r="4" spans="1:30" s="1" customFormat="1" x14ac:dyDescent="0.3">
      <c r="A4" s="10"/>
      <c r="B4" s="15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8"/>
    </row>
    <row r="5" spans="1:30" s="21" customFormat="1" x14ac:dyDescent="0.3">
      <c r="A5" s="10" t="s">
        <v>32</v>
      </c>
      <c r="B5" s="2"/>
      <c r="C5" s="1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</row>
    <row r="6" spans="1:30" s="21" customFormat="1" ht="12.5" x14ac:dyDescent="0.25">
      <c r="A6" s="22" t="s">
        <v>33</v>
      </c>
      <c r="B6" s="23" t="s">
        <v>34</v>
      </c>
      <c r="C6" s="12">
        <v>0</v>
      </c>
      <c r="D6" s="19">
        <f>'[1]FY25 PPSEL Revised'!G21</f>
        <v>531694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f>'[1]FY25 PPSEL Revised'!G215+'[1]FY25 PPSEL Revised'!G216</f>
        <v>302895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20">
        <f t="shared" ref="AD6:AD69" si="0">SUM(C6:AC6)</f>
        <v>834589</v>
      </c>
    </row>
    <row r="7" spans="1:30" s="21" customFormat="1" ht="12.5" x14ac:dyDescent="0.25">
      <c r="A7" s="22" t="s">
        <v>35</v>
      </c>
      <c r="B7" s="23" t="s">
        <v>36</v>
      </c>
      <c r="C7" s="12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20">
        <f t="shared" si="0"/>
        <v>0</v>
      </c>
    </row>
    <row r="8" spans="1:30" s="21" customFormat="1" ht="12.5" x14ac:dyDescent="0.25">
      <c r="A8" s="22" t="s">
        <v>37</v>
      </c>
      <c r="B8" s="23" t="s">
        <v>38</v>
      </c>
      <c r="C8" s="12">
        <v>0</v>
      </c>
      <c r="D8" s="19">
        <v>0</v>
      </c>
      <c r="E8" s="19">
        <v>0</v>
      </c>
      <c r="F8" s="19">
        <v>0</v>
      </c>
      <c r="G8" s="19">
        <v>0</v>
      </c>
      <c r="H8" s="19">
        <f>'[1]FY25 PPSEL Revised'!G23+'[1]FY25 PPSEL Revised'!G24+'[1]FY25 PPSEL Revised'!G25+'[1]FY25 PPSEL Revised'!G26+'[1]FY25 PPSEL Revised'!G27+'[1]FY25 PPSEL Revised'!G31+'[1]FY25 PPSEL Revised'!G30</f>
        <v>443213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20">
        <f t="shared" si="0"/>
        <v>443213</v>
      </c>
    </row>
    <row r="9" spans="1:30" s="21" customFormat="1" ht="12.5" x14ac:dyDescent="0.25">
      <c r="A9" s="22" t="s">
        <v>39</v>
      </c>
      <c r="B9" s="23" t="s">
        <v>40</v>
      </c>
      <c r="C9" s="12">
        <v>0</v>
      </c>
      <c r="D9" s="19">
        <f>'[1]FY25 PPSEL Revised'!G36</f>
        <v>8000</v>
      </c>
      <c r="E9" s="19">
        <v>0</v>
      </c>
      <c r="F9" s="19">
        <v>0</v>
      </c>
      <c r="G9" s="19">
        <v>0</v>
      </c>
      <c r="H9" s="19">
        <f>'[1]FY25 PPSEL Revised'!G35</f>
        <v>65350.29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20">
        <f t="shared" si="0"/>
        <v>73350.290000000008</v>
      </c>
    </row>
    <row r="10" spans="1:30" s="21" customFormat="1" x14ac:dyDescent="0.3">
      <c r="A10" s="24" t="s">
        <v>41</v>
      </c>
      <c r="B10" s="25"/>
      <c r="C10" s="26">
        <f t="shared" ref="C10:AD10" si="1">SUM(C6:C9)</f>
        <v>0</v>
      </c>
      <c r="D10" s="27">
        <f t="shared" si="1"/>
        <v>539694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508563.29</v>
      </c>
      <c r="I10" s="27">
        <f t="shared" si="1"/>
        <v>0</v>
      </c>
      <c r="J10" s="27">
        <f t="shared" si="1"/>
        <v>0</v>
      </c>
      <c r="K10" s="27">
        <f t="shared" si="1"/>
        <v>0</v>
      </c>
      <c r="L10" s="27">
        <f t="shared" si="1"/>
        <v>0</v>
      </c>
      <c r="M10" s="27">
        <f t="shared" si="1"/>
        <v>0</v>
      </c>
      <c r="N10" s="27">
        <f t="shared" si="1"/>
        <v>0</v>
      </c>
      <c r="O10" s="27">
        <f t="shared" si="1"/>
        <v>0</v>
      </c>
      <c r="P10" s="27">
        <f t="shared" si="1"/>
        <v>0</v>
      </c>
      <c r="Q10" s="27">
        <f t="shared" si="1"/>
        <v>0</v>
      </c>
      <c r="R10" s="27">
        <f t="shared" si="1"/>
        <v>0</v>
      </c>
      <c r="S10" s="27">
        <f t="shared" si="1"/>
        <v>0</v>
      </c>
      <c r="T10" s="27">
        <f t="shared" si="1"/>
        <v>0</v>
      </c>
      <c r="U10" s="27">
        <f t="shared" si="1"/>
        <v>302895</v>
      </c>
      <c r="V10" s="27">
        <f t="shared" si="1"/>
        <v>0</v>
      </c>
      <c r="W10" s="27">
        <f t="shared" si="1"/>
        <v>0</v>
      </c>
      <c r="X10" s="27">
        <f t="shared" si="1"/>
        <v>0</v>
      </c>
      <c r="Y10" s="27">
        <f t="shared" si="1"/>
        <v>0</v>
      </c>
      <c r="Z10" s="27">
        <f t="shared" si="1"/>
        <v>0</v>
      </c>
      <c r="AA10" s="27">
        <f t="shared" si="1"/>
        <v>0</v>
      </c>
      <c r="AB10" s="27">
        <f t="shared" si="1"/>
        <v>0</v>
      </c>
      <c r="AC10" s="27">
        <f t="shared" si="1"/>
        <v>0</v>
      </c>
      <c r="AD10" s="28">
        <f t="shared" si="1"/>
        <v>1351152.29</v>
      </c>
    </row>
    <row r="11" spans="1:30" s="21" customFormat="1" x14ac:dyDescent="0.3">
      <c r="A11" s="10"/>
      <c r="B11" s="2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20"/>
    </row>
    <row r="12" spans="1:30" s="21" customFormat="1" x14ac:dyDescent="0.3">
      <c r="A12" s="24" t="s">
        <v>42</v>
      </c>
      <c r="B12" s="25"/>
      <c r="C12" s="26">
        <f t="shared" ref="C12:AD12" si="2">C3+C10</f>
        <v>0</v>
      </c>
      <c r="D12" s="27">
        <f t="shared" si="2"/>
        <v>3750583</v>
      </c>
      <c r="E12" s="27">
        <f t="shared" si="2"/>
        <v>0</v>
      </c>
      <c r="F12" s="27">
        <f t="shared" si="2"/>
        <v>0</v>
      </c>
      <c r="G12" s="27">
        <f t="shared" si="2"/>
        <v>0</v>
      </c>
      <c r="H12" s="27">
        <f t="shared" si="2"/>
        <v>508563.29</v>
      </c>
      <c r="I12" s="27">
        <f t="shared" si="2"/>
        <v>0</v>
      </c>
      <c r="J12" s="27">
        <f t="shared" si="2"/>
        <v>0</v>
      </c>
      <c r="K12" s="27">
        <f t="shared" si="2"/>
        <v>0</v>
      </c>
      <c r="L12" s="27">
        <f t="shared" si="2"/>
        <v>0</v>
      </c>
      <c r="M12" s="27">
        <f t="shared" si="2"/>
        <v>0</v>
      </c>
      <c r="N12" s="27">
        <f t="shared" si="2"/>
        <v>0</v>
      </c>
      <c r="O12" s="27">
        <f t="shared" si="2"/>
        <v>0</v>
      </c>
      <c r="P12" s="27">
        <f t="shared" si="2"/>
        <v>0</v>
      </c>
      <c r="Q12" s="27">
        <f t="shared" si="2"/>
        <v>0</v>
      </c>
      <c r="R12" s="27">
        <f t="shared" si="2"/>
        <v>0</v>
      </c>
      <c r="S12" s="27">
        <f t="shared" si="2"/>
        <v>0</v>
      </c>
      <c r="T12" s="27">
        <f t="shared" si="2"/>
        <v>0</v>
      </c>
      <c r="U12" s="27">
        <f t="shared" si="2"/>
        <v>328844</v>
      </c>
      <c r="V12" s="27">
        <f t="shared" si="2"/>
        <v>0</v>
      </c>
      <c r="W12" s="27">
        <f t="shared" si="2"/>
        <v>0</v>
      </c>
      <c r="X12" s="27">
        <f t="shared" si="2"/>
        <v>0</v>
      </c>
      <c r="Y12" s="27">
        <f t="shared" si="2"/>
        <v>0</v>
      </c>
      <c r="Z12" s="27">
        <f t="shared" si="2"/>
        <v>0</v>
      </c>
      <c r="AA12" s="27">
        <f t="shared" si="2"/>
        <v>0</v>
      </c>
      <c r="AB12" s="27">
        <f t="shared" si="2"/>
        <v>0</v>
      </c>
      <c r="AC12" s="27">
        <f t="shared" si="2"/>
        <v>0</v>
      </c>
      <c r="AD12" s="28">
        <f t="shared" si="2"/>
        <v>4587990.29</v>
      </c>
    </row>
    <row r="13" spans="1:30" s="21" customFormat="1" x14ac:dyDescent="0.3">
      <c r="A13" s="10" t="s">
        <v>43</v>
      </c>
      <c r="B13" s="2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20"/>
    </row>
    <row r="14" spans="1:30" s="21" customFormat="1" ht="12.5" x14ac:dyDescent="0.25">
      <c r="A14" s="31" t="s">
        <v>44</v>
      </c>
      <c r="B14" s="23" t="s">
        <v>45</v>
      </c>
      <c r="C14" s="12">
        <v>0</v>
      </c>
      <c r="D14" s="19">
        <f>'[1]FY25 PPSEL Revised'!G40</f>
        <v>4392852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20">
        <f t="shared" si="0"/>
        <v>4392852</v>
      </c>
    </row>
    <row r="15" spans="1:30" s="21" customFormat="1" ht="12.5" x14ac:dyDescent="0.25">
      <c r="A15" s="31" t="s">
        <v>46</v>
      </c>
      <c r="B15" s="23" t="s">
        <v>47</v>
      </c>
      <c r="C15" s="12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20">
        <f t="shared" si="0"/>
        <v>0</v>
      </c>
    </row>
    <row r="16" spans="1:30" s="21" customFormat="1" ht="37.5" x14ac:dyDescent="0.25">
      <c r="A16" s="31" t="s">
        <v>48</v>
      </c>
      <c r="B16" s="23" t="s">
        <v>49</v>
      </c>
      <c r="C16" s="12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20">
        <f t="shared" si="0"/>
        <v>0</v>
      </c>
    </row>
    <row r="17" spans="1:33" s="21" customFormat="1" x14ac:dyDescent="0.3">
      <c r="A17" s="10"/>
      <c r="B17" s="2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0"/>
    </row>
    <row r="18" spans="1:33" s="21" customFormat="1" ht="39" x14ac:dyDescent="0.3">
      <c r="A18" s="24" t="s">
        <v>50</v>
      </c>
      <c r="B18" s="25"/>
      <c r="C18" s="26">
        <f t="shared" ref="C18:AD18" si="3">C12+C14+C15+C16</f>
        <v>0</v>
      </c>
      <c r="D18" s="27">
        <f t="shared" si="3"/>
        <v>8143435</v>
      </c>
      <c r="E18" s="27">
        <f t="shared" si="3"/>
        <v>0</v>
      </c>
      <c r="F18" s="27">
        <f t="shared" si="3"/>
        <v>0</v>
      </c>
      <c r="G18" s="27">
        <f t="shared" si="3"/>
        <v>0</v>
      </c>
      <c r="H18" s="27">
        <f t="shared" si="3"/>
        <v>508563.29</v>
      </c>
      <c r="I18" s="27">
        <f t="shared" si="3"/>
        <v>0</v>
      </c>
      <c r="J18" s="27">
        <f t="shared" si="3"/>
        <v>0</v>
      </c>
      <c r="K18" s="27">
        <f t="shared" si="3"/>
        <v>0</v>
      </c>
      <c r="L18" s="27">
        <f t="shared" si="3"/>
        <v>0</v>
      </c>
      <c r="M18" s="27">
        <f t="shared" si="3"/>
        <v>0</v>
      </c>
      <c r="N18" s="27">
        <f t="shared" si="3"/>
        <v>0</v>
      </c>
      <c r="O18" s="27">
        <f t="shared" si="3"/>
        <v>0</v>
      </c>
      <c r="P18" s="27">
        <f t="shared" si="3"/>
        <v>0</v>
      </c>
      <c r="Q18" s="27">
        <f t="shared" si="3"/>
        <v>0</v>
      </c>
      <c r="R18" s="27">
        <f t="shared" si="3"/>
        <v>0</v>
      </c>
      <c r="S18" s="27">
        <f t="shared" si="3"/>
        <v>0</v>
      </c>
      <c r="T18" s="27">
        <f t="shared" si="3"/>
        <v>0</v>
      </c>
      <c r="U18" s="27">
        <f t="shared" si="3"/>
        <v>328844</v>
      </c>
      <c r="V18" s="27">
        <f t="shared" si="3"/>
        <v>0</v>
      </c>
      <c r="W18" s="27">
        <f t="shared" si="3"/>
        <v>0</v>
      </c>
      <c r="X18" s="27">
        <f t="shared" si="3"/>
        <v>0</v>
      </c>
      <c r="Y18" s="27">
        <f t="shared" si="3"/>
        <v>0</v>
      </c>
      <c r="Z18" s="27">
        <f t="shared" si="3"/>
        <v>0</v>
      </c>
      <c r="AA18" s="27">
        <f t="shared" si="3"/>
        <v>0</v>
      </c>
      <c r="AB18" s="27">
        <f t="shared" si="3"/>
        <v>0</v>
      </c>
      <c r="AC18" s="27">
        <f t="shared" si="3"/>
        <v>0</v>
      </c>
      <c r="AD18" s="28">
        <f t="shared" si="3"/>
        <v>8980842.2899999991</v>
      </c>
    </row>
    <row r="19" spans="1:33" s="21" customFormat="1" x14ac:dyDescent="0.3">
      <c r="A19" s="10"/>
      <c r="B19" s="2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0"/>
    </row>
    <row r="20" spans="1:33" s="21" customFormat="1" x14ac:dyDescent="0.3">
      <c r="A20" s="10" t="s">
        <v>51</v>
      </c>
      <c r="B20" s="2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20"/>
    </row>
    <row r="21" spans="1:33" s="21" customFormat="1" x14ac:dyDescent="0.3">
      <c r="A21" s="10" t="s">
        <v>52</v>
      </c>
      <c r="B21" s="2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0"/>
    </row>
    <row r="22" spans="1:33" s="21" customFormat="1" ht="12.5" x14ac:dyDescent="0.25">
      <c r="A22" s="22" t="s">
        <v>53</v>
      </c>
      <c r="B22" s="23" t="s">
        <v>54</v>
      </c>
      <c r="C22" s="12">
        <v>0</v>
      </c>
      <c r="D22" s="33">
        <f>'[1]FY25 PPSEL Revised'!G48+'[1]FY25 PPSEL Revised'!G52+'[1]FY25 PPSEL Revised'!G57+'[1]FY25 PPSEL Revised'!G58+'[1]FY25 PPSEL Revised'!G113+'[1]FY25 PPSEL Revised'!G114+'[1]FY25 PPSEL Revised'!G115+'[1]FY25 PPSEL Revised'!G120+'[1]FY25 PPSEL Revised'!G121+58894</f>
        <v>1985370.74</v>
      </c>
      <c r="E22" s="33">
        <v>0</v>
      </c>
      <c r="F22" s="33">
        <v>0</v>
      </c>
      <c r="G22" s="33">
        <v>0</v>
      </c>
      <c r="H22" s="33">
        <f>'[1]FY25 PPSEL Revised'!G51+'[1]FY25 PPSEL Revised'!G59-58894</f>
        <v>246739.45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20">
        <f t="shared" si="0"/>
        <v>2232110.19</v>
      </c>
      <c r="AG22" s="34"/>
    </row>
    <row r="23" spans="1:33" s="21" customFormat="1" ht="12.5" x14ac:dyDescent="0.25">
      <c r="A23" s="22" t="s">
        <v>55</v>
      </c>
      <c r="B23" s="23" t="s">
        <v>56</v>
      </c>
      <c r="C23" s="12">
        <v>0</v>
      </c>
      <c r="D23" s="33">
        <f>'[1]FY25 PPSEL Revised'!G65+'[1]FY25 PPSEL Revised'!G66+'[1]FY25 PPSEL Revised'!G67+'[1]FY25 PPSEL Revised'!G71+'[1]FY25 PPSEL Revised'!G72+'[1]FY25 PPSEL Revised'!G76+'[1]FY25 PPSEL Revised'!G77+'[1]FY25 PPSEL Revised'!G78+'[1]FY25 PPSEL Revised'!G83+'[1]FY25 PPSEL Revised'!G84+'[1]FY25 PPSEL Revised'!G85+'[1]FY25 PPSEL Revised'!G89+'[1]FY25 PPSEL Revised'!G90+'[1]FY25 PPSEL Revised'!G91+'[1]FY25 PPSEL Revised'!G96+'[1]FY25 PPSEL Revised'!G97+'[1]FY25 PPSEL Revised'!G98+'[1]FY25 PPSEL Revised'!G102+'[1]FY25 PPSEL Revised'!G103+'[1]FY25 PPSEL Revised'!G104+'[1]FY25 PPSEL Revised'!G107+'[1]FY25 PPSEL Revised'!G108</f>
        <v>685115.458415</v>
      </c>
      <c r="E23" s="33">
        <v>0</v>
      </c>
      <c r="F23" s="33">
        <v>0</v>
      </c>
      <c r="G23" s="33">
        <v>0</v>
      </c>
      <c r="H23" s="33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20">
        <f t="shared" si="0"/>
        <v>685115.458415</v>
      </c>
      <c r="AG23" s="34"/>
    </row>
    <row r="24" spans="1:33" s="21" customFormat="1" ht="12.5" x14ac:dyDescent="0.25">
      <c r="A24" s="22" t="s">
        <v>57</v>
      </c>
      <c r="B24" s="23" t="s">
        <v>58</v>
      </c>
      <c r="C24" s="12">
        <v>0</v>
      </c>
      <c r="D24" s="33">
        <f>'[1]FY25 PPSEL Revised'!G128</f>
        <v>60000</v>
      </c>
      <c r="E24" s="33">
        <v>0</v>
      </c>
      <c r="F24" s="33">
        <v>0</v>
      </c>
      <c r="G24" s="33">
        <v>0</v>
      </c>
      <c r="H24" s="33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20">
        <f t="shared" si="0"/>
        <v>60000</v>
      </c>
      <c r="AG24" s="34"/>
    </row>
    <row r="25" spans="1:33" s="21" customFormat="1" ht="12.5" x14ac:dyDescent="0.25">
      <c r="A25" s="22" t="s">
        <v>59</v>
      </c>
      <c r="B25" s="23" t="s">
        <v>60</v>
      </c>
      <c r="C25" s="12">
        <v>0</v>
      </c>
      <c r="D25" s="19">
        <f>'[1]FY25 PPSEL Revised'!G170+'[1]FY25 PPSEL Revised'!G171+'[1]FY25 PPSEL Revised'!G174+'[1]FY25 PPSEL Revised'!G175+'[1]FY25 PPSEL Revised'!G176+'[1]FY25 PPSEL Revised'!G179+'[1]FY25 PPSEL Revised'!G180+'[1]FY25 PPSEL Revised'!G185+'[1]FY25 PPSEL Revised'!G189+'[1]FY25 PPSEL Revised'!G190</f>
        <v>108300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0">
        <f t="shared" si="0"/>
        <v>108300</v>
      </c>
      <c r="AG25" s="34"/>
    </row>
    <row r="26" spans="1:33" s="21" customFormat="1" ht="12.5" x14ac:dyDescent="0.25">
      <c r="A26" s="22" t="s">
        <v>61</v>
      </c>
      <c r="B26" s="23" t="s">
        <v>62</v>
      </c>
      <c r="C26" s="12">
        <v>0</v>
      </c>
      <c r="D26" s="19">
        <f>'[1]FY25 PPSEL Revised'!G196</f>
        <v>75000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0">
        <f t="shared" si="0"/>
        <v>75000</v>
      </c>
      <c r="AG26" s="34"/>
    </row>
    <row r="27" spans="1:33" s="21" customFormat="1" ht="12.5" x14ac:dyDescent="0.25">
      <c r="A27" s="22" t="s">
        <v>63</v>
      </c>
      <c r="B27" s="23" t="s">
        <v>64</v>
      </c>
      <c r="C27" s="12">
        <v>0</v>
      </c>
      <c r="D27" s="19">
        <f>'[1]FY25 PPSEL Revised'!G203</f>
        <v>1000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0">
        <f t="shared" si="0"/>
        <v>1000</v>
      </c>
    </row>
    <row r="28" spans="1:33" s="21" customFormat="1" x14ac:dyDescent="0.3">
      <c r="A28" s="35" t="s">
        <v>65</v>
      </c>
      <c r="B28" s="25"/>
      <c r="C28" s="26">
        <f t="shared" ref="C28:AD28" si="4">SUM(C22:C27)</f>
        <v>0</v>
      </c>
      <c r="D28" s="27">
        <f t="shared" si="4"/>
        <v>2914786.198415</v>
      </c>
      <c r="E28" s="27">
        <f t="shared" si="4"/>
        <v>0</v>
      </c>
      <c r="F28" s="27">
        <f t="shared" si="4"/>
        <v>0</v>
      </c>
      <c r="G28" s="27">
        <f t="shared" si="4"/>
        <v>0</v>
      </c>
      <c r="H28" s="27">
        <f t="shared" si="4"/>
        <v>246739.45</v>
      </c>
      <c r="I28" s="27">
        <f t="shared" si="4"/>
        <v>0</v>
      </c>
      <c r="J28" s="27">
        <f t="shared" ref="J28" si="5">SUM(J22:J27)</f>
        <v>0</v>
      </c>
      <c r="K28" s="27">
        <f t="shared" si="4"/>
        <v>0</v>
      </c>
      <c r="L28" s="27">
        <f t="shared" si="4"/>
        <v>0</v>
      </c>
      <c r="M28" s="27">
        <f t="shared" si="4"/>
        <v>0</v>
      </c>
      <c r="N28" s="27">
        <f t="shared" si="4"/>
        <v>0</v>
      </c>
      <c r="O28" s="27">
        <f t="shared" si="4"/>
        <v>0</v>
      </c>
      <c r="P28" s="27">
        <f t="shared" si="4"/>
        <v>0</v>
      </c>
      <c r="Q28" s="27">
        <f t="shared" si="4"/>
        <v>0</v>
      </c>
      <c r="R28" s="27">
        <f t="shared" si="4"/>
        <v>0</v>
      </c>
      <c r="S28" s="27">
        <f t="shared" si="4"/>
        <v>0</v>
      </c>
      <c r="T28" s="27">
        <f t="shared" si="4"/>
        <v>0</v>
      </c>
      <c r="U28" s="27">
        <f t="shared" si="4"/>
        <v>0</v>
      </c>
      <c r="V28" s="27">
        <f t="shared" si="4"/>
        <v>0</v>
      </c>
      <c r="W28" s="27">
        <f t="shared" si="4"/>
        <v>0</v>
      </c>
      <c r="X28" s="27">
        <f t="shared" si="4"/>
        <v>0</v>
      </c>
      <c r="Y28" s="27">
        <f t="shared" si="4"/>
        <v>0</v>
      </c>
      <c r="Z28" s="27">
        <f t="shared" si="4"/>
        <v>0</v>
      </c>
      <c r="AA28" s="27">
        <f t="shared" si="4"/>
        <v>0</v>
      </c>
      <c r="AB28" s="27">
        <f t="shared" si="4"/>
        <v>0</v>
      </c>
      <c r="AC28" s="27">
        <f t="shared" si="4"/>
        <v>0</v>
      </c>
      <c r="AD28" s="28">
        <f t="shared" si="4"/>
        <v>3161525.6484150002</v>
      </c>
      <c r="AG28" s="34"/>
    </row>
    <row r="29" spans="1:33" s="21" customFormat="1" x14ac:dyDescent="0.3">
      <c r="A29" s="10" t="s">
        <v>66</v>
      </c>
      <c r="B29" s="2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20"/>
    </row>
    <row r="30" spans="1:33" s="21" customFormat="1" x14ac:dyDescent="0.3">
      <c r="A30" s="10" t="s">
        <v>67</v>
      </c>
      <c r="B30" s="2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20"/>
    </row>
    <row r="31" spans="1:33" s="21" customFormat="1" ht="12.5" x14ac:dyDescent="0.25">
      <c r="A31" s="22" t="s">
        <v>53</v>
      </c>
      <c r="B31" s="23" t="s">
        <v>54</v>
      </c>
      <c r="C31" s="12">
        <v>0</v>
      </c>
      <c r="D31" s="19">
        <f>'[1]FY25 PPSEL Revised'!G116+'[1]FY25 PPSEL Revised'!G117+'[1]FY25 PPSEL Revised'!G118+'[1]FY25 PPSEL Revised'!G53</f>
        <v>102338</v>
      </c>
      <c r="E31" s="19">
        <v>0</v>
      </c>
      <c r="F31" s="19">
        <v>0</v>
      </c>
      <c r="G31" s="19">
        <v>0</v>
      </c>
      <c r="H31" s="19">
        <f>'[1]FY25 PPSEL Revised'!G54+'[1]FY25 PPSEL Revised'!G55</f>
        <v>106287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0">
        <f t="shared" si="0"/>
        <v>208625</v>
      </c>
    </row>
    <row r="32" spans="1:33" s="21" customFormat="1" ht="12.5" x14ac:dyDescent="0.25">
      <c r="A32" s="22" t="s">
        <v>55</v>
      </c>
      <c r="B32" s="23" t="s">
        <v>56</v>
      </c>
      <c r="C32" s="12">
        <v>0</v>
      </c>
      <c r="D32" s="19">
        <f>'[1]FY25 PPSEL Revised'!G68+'[1]FY25 PPSEL Revised'!G69+'[1]FY25 PPSEL Revised'!G70+'[1]FY25 PPSEL Revised'!G79+'[1]FY25 PPSEL Revised'!G80+'[1]FY25 PPSEL Revised'!G81+'[1]FY25 PPSEL Revised'!G92+'[1]FY25 PPSEL Revised'!G93+'[1]FY25 PPSEL Revised'!G94+'[1]FY25 PPSEL Revised'!G105+'[1]FY25 PPSEL Revised'!G106</f>
        <v>63170.841499999995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0">
        <f t="shared" si="0"/>
        <v>63170.841499999995</v>
      </c>
    </row>
    <row r="33" spans="1:30" s="21" customFormat="1" ht="12.5" x14ac:dyDescent="0.25">
      <c r="A33" s="22" t="s">
        <v>57</v>
      </c>
      <c r="B33" s="23" t="s">
        <v>58</v>
      </c>
      <c r="C33" s="12">
        <v>0</v>
      </c>
      <c r="D33" s="33">
        <f>'[1]FY25 PPSEL Revised'!G131+'[1]FY25 PPSEL Revised'!G132+'[1]FY25 PPSEL Revised'!G133+'[1]FY25 PPSEL Revised'!G134</f>
        <v>30050</v>
      </c>
      <c r="E33" s="19">
        <v>0</v>
      </c>
      <c r="F33" s="19">
        <v>0</v>
      </c>
      <c r="G33" s="19">
        <v>0</v>
      </c>
      <c r="H33" s="33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0">
        <f t="shared" si="0"/>
        <v>30050</v>
      </c>
    </row>
    <row r="34" spans="1:30" s="21" customFormat="1" ht="12.5" x14ac:dyDescent="0.25">
      <c r="A34" s="22" t="s">
        <v>59</v>
      </c>
      <c r="B34" s="23" t="s">
        <v>60</v>
      </c>
      <c r="C34" s="12">
        <v>0</v>
      </c>
      <c r="D34" s="19">
        <f>'[1]FY25 PPSEL Revised'!G181</f>
        <v>1000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0">
        <f t="shared" si="0"/>
        <v>1000</v>
      </c>
    </row>
    <row r="35" spans="1:30" s="21" customFormat="1" ht="12.5" x14ac:dyDescent="0.25">
      <c r="A35" s="22" t="s">
        <v>61</v>
      </c>
      <c r="B35" s="23" t="s">
        <v>62</v>
      </c>
      <c r="C35" s="12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0">
        <f t="shared" si="0"/>
        <v>0</v>
      </c>
    </row>
    <row r="36" spans="1:30" s="21" customFormat="1" ht="12.5" x14ac:dyDescent="0.25">
      <c r="A36" s="22" t="s">
        <v>63</v>
      </c>
      <c r="B36" s="23" t="s">
        <v>64</v>
      </c>
      <c r="C36" s="12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0">
        <f t="shared" si="0"/>
        <v>0</v>
      </c>
    </row>
    <row r="37" spans="1:30" s="21" customFormat="1" x14ac:dyDescent="0.3">
      <c r="A37" s="35" t="s">
        <v>68</v>
      </c>
      <c r="B37" s="25"/>
      <c r="C37" s="26">
        <f t="shared" ref="C37:AD37" si="6">SUM(C31:C36)</f>
        <v>0</v>
      </c>
      <c r="D37" s="27">
        <f t="shared" si="6"/>
        <v>196558.84149999998</v>
      </c>
      <c r="E37" s="27">
        <f t="shared" si="6"/>
        <v>0</v>
      </c>
      <c r="F37" s="27">
        <f t="shared" si="6"/>
        <v>0</v>
      </c>
      <c r="G37" s="27">
        <f t="shared" si="6"/>
        <v>0</v>
      </c>
      <c r="H37" s="27">
        <f t="shared" si="6"/>
        <v>106287</v>
      </c>
      <c r="I37" s="27">
        <f t="shared" si="6"/>
        <v>0</v>
      </c>
      <c r="J37" s="27">
        <f t="shared" si="6"/>
        <v>0</v>
      </c>
      <c r="K37" s="27">
        <f t="shared" si="6"/>
        <v>0</v>
      </c>
      <c r="L37" s="27">
        <f t="shared" si="6"/>
        <v>0</v>
      </c>
      <c r="M37" s="27">
        <f t="shared" si="6"/>
        <v>0</v>
      </c>
      <c r="N37" s="27">
        <f t="shared" si="6"/>
        <v>0</v>
      </c>
      <c r="O37" s="27">
        <f t="shared" si="6"/>
        <v>0</v>
      </c>
      <c r="P37" s="27">
        <f t="shared" si="6"/>
        <v>0</v>
      </c>
      <c r="Q37" s="27">
        <f t="shared" si="6"/>
        <v>0</v>
      </c>
      <c r="R37" s="27">
        <f t="shared" si="6"/>
        <v>0</v>
      </c>
      <c r="S37" s="27">
        <f t="shared" si="6"/>
        <v>0</v>
      </c>
      <c r="T37" s="27">
        <f t="shared" si="6"/>
        <v>0</v>
      </c>
      <c r="U37" s="27">
        <f t="shared" si="6"/>
        <v>0</v>
      </c>
      <c r="V37" s="27">
        <f t="shared" si="6"/>
        <v>0</v>
      </c>
      <c r="W37" s="27">
        <f t="shared" si="6"/>
        <v>0</v>
      </c>
      <c r="X37" s="27">
        <f t="shared" si="6"/>
        <v>0</v>
      </c>
      <c r="Y37" s="27">
        <f t="shared" si="6"/>
        <v>0</v>
      </c>
      <c r="Z37" s="27">
        <f t="shared" si="6"/>
        <v>0</v>
      </c>
      <c r="AA37" s="27">
        <f t="shared" si="6"/>
        <v>0</v>
      </c>
      <c r="AB37" s="27">
        <f t="shared" si="6"/>
        <v>0</v>
      </c>
      <c r="AC37" s="27">
        <f t="shared" si="6"/>
        <v>0</v>
      </c>
      <c r="AD37" s="28">
        <f t="shared" si="6"/>
        <v>302845.84149999998</v>
      </c>
    </row>
    <row r="38" spans="1:30" s="21" customFormat="1" x14ac:dyDescent="0.3">
      <c r="A38" s="10"/>
      <c r="B38" s="2"/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20"/>
    </row>
    <row r="39" spans="1:30" s="21" customFormat="1" x14ac:dyDescent="0.3">
      <c r="A39" s="10" t="s">
        <v>69</v>
      </c>
      <c r="B39" s="2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20"/>
    </row>
    <row r="40" spans="1:30" s="21" customFormat="1" ht="12.5" x14ac:dyDescent="0.25">
      <c r="A40" s="22" t="s">
        <v>53</v>
      </c>
      <c r="B40" s="23" t="s">
        <v>54</v>
      </c>
      <c r="C40" s="12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20">
        <f t="shared" si="0"/>
        <v>0</v>
      </c>
    </row>
    <row r="41" spans="1:30" s="21" customFormat="1" ht="12.5" x14ac:dyDescent="0.25">
      <c r="A41" s="22" t="s">
        <v>55</v>
      </c>
      <c r="B41" s="23" t="s">
        <v>56</v>
      </c>
      <c r="C41" s="12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20">
        <f t="shared" si="0"/>
        <v>0</v>
      </c>
    </row>
    <row r="42" spans="1:30" s="21" customFormat="1" ht="12.5" x14ac:dyDescent="0.25">
      <c r="A42" s="22" t="s">
        <v>57</v>
      </c>
      <c r="B42" s="23" t="s">
        <v>58</v>
      </c>
      <c r="C42" s="12">
        <v>0</v>
      </c>
      <c r="D42" s="33">
        <f>'[1]FY25 PPSEL Revised'!G127+'[1]FY25 PPSEL Revised'!G137+'[1]FY25 PPSEL Revised'!G140+'[1]FY25 PPSEL Revised'!G159+'[1]FY25 PPSEL Revised'!G162+'[1]FY25 PPSEL Revised'!G163</f>
        <v>72000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20">
        <f t="shared" si="0"/>
        <v>72000</v>
      </c>
    </row>
    <row r="43" spans="1:30" s="21" customFormat="1" ht="12.5" x14ac:dyDescent="0.25">
      <c r="A43" s="22" t="s">
        <v>59</v>
      </c>
      <c r="B43" s="23" t="s">
        <v>60</v>
      </c>
      <c r="C43" s="12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20">
        <f t="shared" si="0"/>
        <v>0</v>
      </c>
    </row>
    <row r="44" spans="1:30" s="21" customFormat="1" ht="12.5" x14ac:dyDescent="0.25">
      <c r="A44" s="22" t="s">
        <v>61</v>
      </c>
      <c r="B44" s="23" t="s">
        <v>62</v>
      </c>
      <c r="C44" s="12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20">
        <f t="shared" si="0"/>
        <v>0</v>
      </c>
    </row>
    <row r="45" spans="1:30" s="21" customFormat="1" ht="12.5" x14ac:dyDescent="0.25">
      <c r="A45" s="22" t="s">
        <v>63</v>
      </c>
      <c r="B45" s="23" t="s">
        <v>64</v>
      </c>
      <c r="C45" s="12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20">
        <f t="shared" si="0"/>
        <v>0</v>
      </c>
    </row>
    <row r="46" spans="1:30" s="21" customFormat="1" x14ac:dyDescent="0.3">
      <c r="A46" s="35" t="s">
        <v>70</v>
      </c>
      <c r="B46" s="25"/>
      <c r="C46" s="26">
        <f t="shared" ref="C46:AD46" si="7">SUM(C40:C45)</f>
        <v>0</v>
      </c>
      <c r="D46" s="27">
        <f t="shared" si="7"/>
        <v>72000</v>
      </c>
      <c r="E46" s="27">
        <f t="shared" si="7"/>
        <v>0</v>
      </c>
      <c r="F46" s="27">
        <f t="shared" si="7"/>
        <v>0</v>
      </c>
      <c r="G46" s="27">
        <f t="shared" si="7"/>
        <v>0</v>
      </c>
      <c r="H46" s="27">
        <f t="shared" si="7"/>
        <v>0</v>
      </c>
      <c r="I46" s="27">
        <f t="shared" si="7"/>
        <v>0</v>
      </c>
      <c r="J46" s="27">
        <f t="shared" si="7"/>
        <v>0</v>
      </c>
      <c r="K46" s="27">
        <f t="shared" si="7"/>
        <v>0</v>
      </c>
      <c r="L46" s="27">
        <f t="shared" si="7"/>
        <v>0</v>
      </c>
      <c r="M46" s="27">
        <f t="shared" si="7"/>
        <v>0</v>
      </c>
      <c r="N46" s="27">
        <f t="shared" si="7"/>
        <v>0</v>
      </c>
      <c r="O46" s="27">
        <f t="shared" si="7"/>
        <v>0</v>
      </c>
      <c r="P46" s="27">
        <f t="shared" si="7"/>
        <v>0</v>
      </c>
      <c r="Q46" s="27">
        <f t="shared" si="7"/>
        <v>0</v>
      </c>
      <c r="R46" s="27">
        <f t="shared" si="7"/>
        <v>0</v>
      </c>
      <c r="S46" s="27">
        <f t="shared" si="7"/>
        <v>0</v>
      </c>
      <c r="T46" s="27">
        <f t="shared" si="7"/>
        <v>0</v>
      </c>
      <c r="U46" s="27">
        <f t="shared" si="7"/>
        <v>0</v>
      </c>
      <c r="V46" s="27">
        <f t="shared" si="7"/>
        <v>0</v>
      </c>
      <c r="W46" s="27">
        <f t="shared" si="7"/>
        <v>0</v>
      </c>
      <c r="X46" s="27">
        <f t="shared" si="7"/>
        <v>0</v>
      </c>
      <c r="Y46" s="27">
        <f t="shared" si="7"/>
        <v>0</v>
      </c>
      <c r="Z46" s="27">
        <f t="shared" si="7"/>
        <v>0</v>
      </c>
      <c r="AA46" s="27">
        <f t="shared" si="7"/>
        <v>0</v>
      </c>
      <c r="AB46" s="27">
        <f t="shared" si="7"/>
        <v>0</v>
      </c>
      <c r="AC46" s="27">
        <f t="shared" si="7"/>
        <v>0</v>
      </c>
      <c r="AD46" s="28">
        <f t="shared" si="7"/>
        <v>72000</v>
      </c>
    </row>
    <row r="47" spans="1:30" s="21" customFormat="1" x14ac:dyDescent="0.3">
      <c r="A47" s="10"/>
      <c r="B47" s="2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20"/>
    </row>
    <row r="48" spans="1:30" s="21" customFormat="1" ht="26" x14ac:dyDescent="0.3">
      <c r="A48" s="10" t="s">
        <v>71</v>
      </c>
      <c r="B48" s="2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20"/>
    </row>
    <row r="49" spans="1:30" s="21" customFormat="1" ht="12.5" x14ac:dyDescent="0.25">
      <c r="A49" s="22" t="s">
        <v>53</v>
      </c>
      <c r="B49" s="23" t="s">
        <v>54</v>
      </c>
      <c r="C49" s="12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20">
        <f t="shared" si="0"/>
        <v>0</v>
      </c>
    </row>
    <row r="50" spans="1:30" s="21" customFormat="1" ht="12.5" x14ac:dyDescent="0.25">
      <c r="A50" s="22" t="s">
        <v>55</v>
      </c>
      <c r="B50" s="23" t="s">
        <v>56</v>
      </c>
      <c r="C50" s="12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20">
        <f t="shared" si="0"/>
        <v>0</v>
      </c>
    </row>
    <row r="51" spans="1:30" s="21" customFormat="1" ht="12.5" x14ac:dyDescent="0.25">
      <c r="A51" s="22" t="s">
        <v>57</v>
      </c>
      <c r="B51" s="23" t="s">
        <v>58</v>
      </c>
      <c r="C51" s="12">
        <v>0</v>
      </c>
      <c r="D51" s="33">
        <f>'[1]FY25 PPSEL Revised'!G129+'[1]FY25 PPSEL Revised'!G130+'[1]FY25 PPSEL Revised'!G142+'[1]FY25 PPSEL Revised'!G143+'[1]FY25 PPSEL Revised'!G167</f>
        <v>245716</v>
      </c>
      <c r="E51" s="19">
        <v>0</v>
      </c>
      <c r="F51" s="19">
        <v>0</v>
      </c>
      <c r="G51" s="19">
        <v>0</v>
      </c>
      <c r="H51" s="33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20">
        <f t="shared" si="0"/>
        <v>245716</v>
      </c>
    </row>
    <row r="52" spans="1:30" s="21" customFormat="1" ht="12.5" x14ac:dyDescent="0.25">
      <c r="A52" s="22" t="s">
        <v>59</v>
      </c>
      <c r="B52" s="23" t="s">
        <v>60</v>
      </c>
      <c r="C52" s="12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20">
        <f t="shared" si="0"/>
        <v>0</v>
      </c>
    </row>
    <row r="53" spans="1:30" s="21" customFormat="1" ht="12.5" x14ac:dyDescent="0.25">
      <c r="A53" s="22" t="s">
        <v>61</v>
      </c>
      <c r="B53" s="23" t="s">
        <v>62</v>
      </c>
      <c r="C53" s="12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20">
        <f t="shared" si="0"/>
        <v>0</v>
      </c>
    </row>
    <row r="54" spans="1:30" s="21" customFormat="1" ht="12.5" x14ac:dyDescent="0.25">
      <c r="A54" s="22" t="s">
        <v>63</v>
      </c>
      <c r="B54" s="23" t="s">
        <v>64</v>
      </c>
      <c r="C54" s="12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20">
        <f t="shared" si="0"/>
        <v>0</v>
      </c>
    </row>
    <row r="55" spans="1:30" s="21" customFormat="1" x14ac:dyDescent="0.3">
      <c r="A55" s="35" t="s">
        <v>72</v>
      </c>
      <c r="B55" s="25"/>
      <c r="C55" s="26">
        <f t="shared" ref="C55:AD55" si="8">SUM(C49:C54)</f>
        <v>0</v>
      </c>
      <c r="D55" s="27">
        <f t="shared" si="8"/>
        <v>245716</v>
      </c>
      <c r="E55" s="27">
        <f t="shared" si="8"/>
        <v>0</v>
      </c>
      <c r="F55" s="27">
        <f t="shared" si="8"/>
        <v>0</v>
      </c>
      <c r="G55" s="27">
        <f t="shared" si="8"/>
        <v>0</v>
      </c>
      <c r="H55" s="27">
        <f t="shared" si="8"/>
        <v>0</v>
      </c>
      <c r="I55" s="27">
        <f t="shared" si="8"/>
        <v>0</v>
      </c>
      <c r="J55" s="27">
        <f t="shared" si="8"/>
        <v>0</v>
      </c>
      <c r="K55" s="27">
        <f t="shared" si="8"/>
        <v>0</v>
      </c>
      <c r="L55" s="27">
        <f t="shared" si="8"/>
        <v>0</v>
      </c>
      <c r="M55" s="27">
        <f t="shared" si="8"/>
        <v>0</v>
      </c>
      <c r="N55" s="27">
        <f t="shared" si="8"/>
        <v>0</v>
      </c>
      <c r="O55" s="27">
        <f t="shared" si="8"/>
        <v>0</v>
      </c>
      <c r="P55" s="27">
        <f t="shared" si="8"/>
        <v>0</v>
      </c>
      <c r="Q55" s="27">
        <f t="shared" si="8"/>
        <v>0</v>
      </c>
      <c r="R55" s="27">
        <f t="shared" si="8"/>
        <v>0</v>
      </c>
      <c r="S55" s="27">
        <f t="shared" si="8"/>
        <v>0</v>
      </c>
      <c r="T55" s="27">
        <f t="shared" si="8"/>
        <v>0</v>
      </c>
      <c r="U55" s="27">
        <f t="shared" si="8"/>
        <v>0</v>
      </c>
      <c r="V55" s="27">
        <f t="shared" si="8"/>
        <v>0</v>
      </c>
      <c r="W55" s="27">
        <f t="shared" si="8"/>
        <v>0</v>
      </c>
      <c r="X55" s="27">
        <f t="shared" si="8"/>
        <v>0</v>
      </c>
      <c r="Y55" s="27">
        <f t="shared" si="8"/>
        <v>0</v>
      </c>
      <c r="Z55" s="27">
        <f t="shared" si="8"/>
        <v>0</v>
      </c>
      <c r="AA55" s="27">
        <f t="shared" si="8"/>
        <v>0</v>
      </c>
      <c r="AB55" s="27">
        <f t="shared" si="8"/>
        <v>0</v>
      </c>
      <c r="AC55" s="27">
        <f t="shared" si="8"/>
        <v>0</v>
      </c>
      <c r="AD55" s="28">
        <f t="shared" si="8"/>
        <v>245716</v>
      </c>
    </row>
    <row r="56" spans="1:30" s="21" customFormat="1" x14ac:dyDescent="0.3">
      <c r="A56" s="10"/>
      <c r="B56" s="2"/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20"/>
    </row>
    <row r="57" spans="1:30" s="21" customFormat="1" x14ac:dyDescent="0.3">
      <c r="A57" s="10" t="s">
        <v>73</v>
      </c>
      <c r="B57" s="2"/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20"/>
    </row>
    <row r="58" spans="1:30" s="21" customFormat="1" ht="12.5" x14ac:dyDescent="0.25">
      <c r="A58" s="22" t="s">
        <v>53</v>
      </c>
      <c r="B58" s="23" t="s">
        <v>54</v>
      </c>
      <c r="C58" s="12">
        <v>0</v>
      </c>
      <c r="D58" s="19">
        <f>'[1]FY25 PPSEL Revised'!G46+'[1]FY25 PPSEL Revised'!G60+'[1]FY25 PPSEL Revised'!G112+'[1]FY25 PPSEL Revised'!G122</f>
        <v>437412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20">
        <f t="shared" si="0"/>
        <v>437412</v>
      </c>
    </row>
    <row r="59" spans="1:30" s="21" customFormat="1" ht="12.5" x14ac:dyDescent="0.25">
      <c r="A59" s="22" t="s">
        <v>55</v>
      </c>
      <c r="B59" s="23" t="s">
        <v>56</v>
      </c>
      <c r="C59" s="12">
        <v>0</v>
      </c>
      <c r="D59" s="19">
        <f>'[1]FY25 PPSEL Revised'!G64+'[1]FY25 PPSEL Revised'!G73+'[1]FY25 PPSEL Revised'!G75+'[1]FY25 PPSEL Revised'!G86+'[1]FY25 PPSEL Revised'!G88+'[1]FY25 PPSEL Revised'!G99+'[1]FY25 PPSEL Revised'!G101+'[1]FY25 PPSEL Revised'!G109+'[1]FY25 PPSEL Revised'!G111</f>
        <v>179717.00199999998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20">
        <f t="shared" si="0"/>
        <v>179717.00199999998</v>
      </c>
    </row>
    <row r="60" spans="1:30" s="21" customFormat="1" ht="12.5" x14ac:dyDescent="0.25">
      <c r="A60" s="22" t="s">
        <v>57</v>
      </c>
      <c r="B60" s="23" t="s">
        <v>58</v>
      </c>
      <c r="C60" s="12">
        <v>0</v>
      </c>
      <c r="D60" s="19">
        <f>'[1]FY25 PPSEL Revised'!G125+'[1]FY25 PPSEL Revised'!G141+'[1]FY25 PPSEL Revised'!G164+'[1]FY25 PPSEL Revised'!G165</f>
        <v>88500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20">
        <f t="shared" si="0"/>
        <v>88500</v>
      </c>
    </row>
    <row r="61" spans="1:30" s="21" customFormat="1" ht="12.5" x14ac:dyDescent="0.25">
      <c r="A61" s="22" t="s">
        <v>59</v>
      </c>
      <c r="B61" s="23" t="s">
        <v>60</v>
      </c>
      <c r="C61" s="12">
        <v>0</v>
      </c>
      <c r="D61" s="19">
        <f>'[1]FY25 PPSEL Revised'!G172+'[1]FY25 PPSEL Revised'!G177+'[1]FY25 PPSEL Revised'!G178</f>
        <v>44000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20">
        <f t="shared" si="0"/>
        <v>44000</v>
      </c>
    </row>
    <row r="62" spans="1:30" s="21" customFormat="1" ht="12.5" x14ac:dyDescent="0.25">
      <c r="A62" s="22" t="s">
        <v>61</v>
      </c>
      <c r="B62" s="23" t="s">
        <v>62</v>
      </c>
      <c r="C62" s="12">
        <v>0</v>
      </c>
      <c r="D62" s="19">
        <f>'[1]FY25 PPSEL Revised'!G195+'[1]FY25 PPSEL Revised'!G197+'[1]FY25 PPSEL Revised'!G198</f>
        <v>42000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20">
        <f t="shared" si="0"/>
        <v>42000</v>
      </c>
    </row>
    <row r="63" spans="1:30" s="21" customFormat="1" ht="12.5" x14ac:dyDescent="0.25">
      <c r="A63" s="22" t="s">
        <v>63</v>
      </c>
      <c r="B63" s="23" t="s">
        <v>64</v>
      </c>
      <c r="C63" s="12">
        <v>0</v>
      </c>
      <c r="D63" s="19">
        <f>'[1]FY25 PPSEL Revised'!G201</f>
        <v>25000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20">
        <f t="shared" si="0"/>
        <v>25000</v>
      </c>
    </row>
    <row r="64" spans="1:30" s="21" customFormat="1" x14ac:dyDescent="0.3">
      <c r="A64" s="35" t="s">
        <v>72</v>
      </c>
      <c r="B64" s="25"/>
      <c r="C64" s="26">
        <f t="shared" ref="C64:AD64" si="9">SUM(C58:C63)</f>
        <v>0</v>
      </c>
      <c r="D64" s="27">
        <f t="shared" si="9"/>
        <v>816629.00199999998</v>
      </c>
      <c r="E64" s="27">
        <f t="shared" si="9"/>
        <v>0</v>
      </c>
      <c r="F64" s="27">
        <f t="shared" si="9"/>
        <v>0</v>
      </c>
      <c r="G64" s="27">
        <f t="shared" si="9"/>
        <v>0</v>
      </c>
      <c r="H64" s="27">
        <f t="shared" si="9"/>
        <v>0</v>
      </c>
      <c r="I64" s="27">
        <f t="shared" si="9"/>
        <v>0</v>
      </c>
      <c r="J64" s="27">
        <f t="shared" si="9"/>
        <v>0</v>
      </c>
      <c r="K64" s="27">
        <f t="shared" si="9"/>
        <v>0</v>
      </c>
      <c r="L64" s="27">
        <f t="shared" si="9"/>
        <v>0</v>
      </c>
      <c r="M64" s="27">
        <f t="shared" si="9"/>
        <v>0</v>
      </c>
      <c r="N64" s="27">
        <f t="shared" si="9"/>
        <v>0</v>
      </c>
      <c r="O64" s="27">
        <f t="shared" si="9"/>
        <v>0</v>
      </c>
      <c r="P64" s="27">
        <f t="shared" si="9"/>
        <v>0</v>
      </c>
      <c r="Q64" s="27">
        <f t="shared" si="9"/>
        <v>0</v>
      </c>
      <c r="R64" s="27">
        <f t="shared" si="9"/>
        <v>0</v>
      </c>
      <c r="S64" s="27">
        <f t="shared" si="9"/>
        <v>0</v>
      </c>
      <c r="T64" s="27">
        <f t="shared" si="9"/>
        <v>0</v>
      </c>
      <c r="U64" s="27">
        <f t="shared" si="9"/>
        <v>0</v>
      </c>
      <c r="V64" s="27">
        <f t="shared" si="9"/>
        <v>0</v>
      </c>
      <c r="W64" s="27">
        <f t="shared" si="9"/>
        <v>0</v>
      </c>
      <c r="X64" s="27">
        <f t="shared" si="9"/>
        <v>0</v>
      </c>
      <c r="Y64" s="27">
        <f t="shared" si="9"/>
        <v>0</v>
      </c>
      <c r="Z64" s="27">
        <f t="shared" si="9"/>
        <v>0</v>
      </c>
      <c r="AA64" s="27">
        <f t="shared" si="9"/>
        <v>0</v>
      </c>
      <c r="AB64" s="27">
        <f t="shared" si="9"/>
        <v>0</v>
      </c>
      <c r="AC64" s="27">
        <f t="shared" si="9"/>
        <v>0</v>
      </c>
      <c r="AD64" s="28">
        <f t="shared" si="9"/>
        <v>816629.00199999998</v>
      </c>
    </row>
    <row r="65" spans="1:30" s="21" customFormat="1" x14ac:dyDescent="0.3">
      <c r="A65" s="10"/>
      <c r="B65" s="2"/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20"/>
    </row>
    <row r="66" spans="1:30" s="21" customFormat="1" ht="26" x14ac:dyDescent="0.3">
      <c r="A66" s="10" t="s">
        <v>74</v>
      </c>
      <c r="B66" s="2"/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20"/>
    </row>
    <row r="67" spans="1:30" s="21" customFormat="1" ht="12.5" x14ac:dyDescent="0.25">
      <c r="A67" s="22" t="s">
        <v>53</v>
      </c>
      <c r="B67" s="23" t="s">
        <v>54</v>
      </c>
      <c r="C67" s="12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20">
        <f t="shared" si="0"/>
        <v>0</v>
      </c>
    </row>
    <row r="68" spans="1:30" s="21" customFormat="1" ht="12.5" x14ac:dyDescent="0.25">
      <c r="A68" s="22" t="s">
        <v>55</v>
      </c>
      <c r="B68" s="23" t="s">
        <v>56</v>
      </c>
      <c r="C68" s="12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20">
        <f t="shared" si="0"/>
        <v>0</v>
      </c>
    </row>
    <row r="69" spans="1:30" s="21" customFormat="1" ht="12.5" x14ac:dyDescent="0.25">
      <c r="A69" s="22" t="s">
        <v>57</v>
      </c>
      <c r="B69" s="23" t="s">
        <v>58</v>
      </c>
      <c r="C69" s="12">
        <v>0</v>
      </c>
      <c r="D69" s="19">
        <f>'[1]FY25 PPSEL Revised'!G126+'[1]FY25 PPSEL Revised'!G136+'[1]FY25 PPSEL Revised'!G138</f>
        <v>59400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f>'[1]FY25 PPSEL Revised'!G218</f>
        <v>10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20">
        <f t="shared" si="0"/>
        <v>59410</v>
      </c>
    </row>
    <row r="70" spans="1:30" s="21" customFormat="1" ht="12.5" x14ac:dyDescent="0.25">
      <c r="A70" s="22" t="s">
        <v>59</v>
      </c>
      <c r="B70" s="23" t="s">
        <v>60</v>
      </c>
      <c r="C70" s="12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f>0</f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20">
        <f t="shared" ref="AD70:AD133" si="10">SUM(C70:AC70)</f>
        <v>0</v>
      </c>
    </row>
    <row r="71" spans="1:30" s="21" customFormat="1" ht="12.5" x14ac:dyDescent="0.25">
      <c r="A71" s="22" t="s">
        <v>61</v>
      </c>
      <c r="B71" s="23" t="s">
        <v>62</v>
      </c>
      <c r="C71" s="12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20">
        <f t="shared" si="10"/>
        <v>0</v>
      </c>
    </row>
    <row r="72" spans="1:30" s="21" customFormat="1" ht="12.5" x14ac:dyDescent="0.25">
      <c r="A72" s="22" t="s">
        <v>63</v>
      </c>
      <c r="B72" s="23" t="s">
        <v>64</v>
      </c>
      <c r="C72" s="12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20">
        <f t="shared" si="10"/>
        <v>0</v>
      </c>
    </row>
    <row r="73" spans="1:30" s="21" customFormat="1" x14ac:dyDescent="0.3">
      <c r="A73" s="35" t="s">
        <v>75</v>
      </c>
      <c r="B73" s="25"/>
      <c r="C73" s="26">
        <f t="shared" ref="C73:AD73" si="11">SUM(C67:C72)</f>
        <v>0</v>
      </c>
      <c r="D73" s="27">
        <f t="shared" si="11"/>
        <v>59400</v>
      </c>
      <c r="E73" s="27">
        <f t="shared" si="11"/>
        <v>0</v>
      </c>
      <c r="F73" s="27">
        <f t="shared" si="11"/>
        <v>0</v>
      </c>
      <c r="G73" s="27">
        <f t="shared" si="11"/>
        <v>0</v>
      </c>
      <c r="H73" s="27">
        <f t="shared" si="11"/>
        <v>0</v>
      </c>
      <c r="I73" s="27">
        <f t="shared" si="11"/>
        <v>0</v>
      </c>
      <c r="J73" s="27">
        <f t="shared" si="11"/>
        <v>0</v>
      </c>
      <c r="K73" s="27">
        <f t="shared" si="11"/>
        <v>0</v>
      </c>
      <c r="L73" s="27">
        <f t="shared" si="11"/>
        <v>0</v>
      </c>
      <c r="M73" s="27">
        <f t="shared" si="11"/>
        <v>0</v>
      </c>
      <c r="N73" s="27">
        <f t="shared" si="11"/>
        <v>0</v>
      </c>
      <c r="O73" s="27">
        <f t="shared" si="11"/>
        <v>0</v>
      </c>
      <c r="P73" s="27">
        <f t="shared" si="11"/>
        <v>0</v>
      </c>
      <c r="Q73" s="27">
        <f t="shared" si="11"/>
        <v>0</v>
      </c>
      <c r="R73" s="27">
        <f t="shared" si="11"/>
        <v>0</v>
      </c>
      <c r="S73" s="27">
        <f t="shared" si="11"/>
        <v>0</v>
      </c>
      <c r="T73" s="27">
        <f t="shared" si="11"/>
        <v>0</v>
      </c>
      <c r="U73" s="27">
        <f t="shared" si="11"/>
        <v>10</v>
      </c>
      <c r="V73" s="27">
        <f t="shared" si="11"/>
        <v>0</v>
      </c>
      <c r="W73" s="27">
        <f t="shared" si="11"/>
        <v>0</v>
      </c>
      <c r="X73" s="27">
        <f t="shared" si="11"/>
        <v>0</v>
      </c>
      <c r="Y73" s="27">
        <f t="shared" si="11"/>
        <v>0</v>
      </c>
      <c r="Z73" s="27">
        <f t="shared" si="11"/>
        <v>0</v>
      </c>
      <c r="AA73" s="27">
        <f t="shared" si="11"/>
        <v>0</v>
      </c>
      <c r="AB73" s="27">
        <f t="shared" si="11"/>
        <v>0</v>
      </c>
      <c r="AC73" s="27">
        <f t="shared" si="11"/>
        <v>0</v>
      </c>
      <c r="AD73" s="28">
        <f t="shared" si="11"/>
        <v>59410</v>
      </c>
    </row>
    <row r="74" spans="1:30" s="21" customFormat="1" x14ac:dyDescent="0.3">
      <c r="A74" s="10" t="s">
        <v>76</v>
      </c>
      <c r="B74" s="2"/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20"/>
    </row>
    <row r="75" spans="1:30" s="21" customFormat="1" ht="12.5" x14ac:dyDescent="0.25">
      <c r="A75" s="22" t="s">
        <v>53</v>
      </c>
      <c r="B75" s="23" t="s">
        <v>54</v>
      </c>
      <c r="C75" s="12">
        <v>0</v>
      </c>
      <c r="D75" s="19">
        <f>'[1]FY25 PPSEL Revised'!G123+'[1]FY25 PPSEL Revised'!G61</f>
        <v>32765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20">
        <f t="shared" si="10"/>
        <v>32765</v>
      </c>
    </row>
    <row r="76" spans="1:30" s="21" customFormat="1" ht="12.5" x14ac:dyDescent="0.25">
      <c r="A76" s="22" t="s">
        <v>55</v>
      </c>
      <c r="B76" s="23" t="s">
        <v>56</v>
      </c>
      <c r="C76" s="12">
        <v>0</v>
      </c>
      <c r="D76" s="19">
        <f>'[1]FY25 PPSEL Revised'!G74+'[1]FY25 PPSEL Revised'!G87+'[1]FY25 PPSEL Revised'!G100+'[1]FY25 PPSEL Revised'!G110</f>
        <v>7348.8424999999997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20">
        <f t="shared" si="10"/>
        <v>7348.8424999999997</v>
      </c>
    </row>
    <row r="77" spans="1:30" s="21" customFormat="1" ht="12.5" x14ac:dyDescent="0.25">
      <c r="A77" s="22" t="s">
        <v>57</v>
      </c>
      <c r="B77" s="23" t="s">
        <v>58</v>
      </c>
      <c r="C77" s="12">
        <v>0</v>
      </c>
      <c r="D77" s="19">
        <f>'[1]FY25 PPSEL Revised'!G152-H77</f>
        <v>285308</v>
      </c>
      <c r="E77" s="19">
        <v>0</v>
      </c>
      <c r="F77" s="19">
        <v>0</v>
      </c>
      <c r="G77" s="19">
        <v>0</v>
      </c>
      <c r="H77" s="19">
        <f>'[1]FY25 PPSEL Revised'!G26</f>
        <v>155537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f>'[1]FY25 PPSEL Revised'!G219+'[1]FY25 PPSEL Revised'!G220</f>
        <v>302596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20">
        <f t="shared" si="10"/>
        <v>743441</v>
      </c>
    </row>
    <row r="78" spans="1:30" s="21" customFormat="1" ht="12.5" x14ac:dyDescent="0.25">
      <c r="A78" s="22" t="s">
        <v>59</v>
      </c>
      <c r="B78" s="23" t="s">
        <v>60</v>
      </c>
      <c r="C78" s="12">
        <v>0</v>
      </c>
      <c r="D78" s="19">
        <f>'[1]FY25 PPSEL Revised'!G183+'[1]FY25 PPSEL Revised'!G186+'[1]FY25 PPSEL Revised'!G187</f>
        <v>56000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20">
        <f t="shared" si="10"/>
        <v>56000</v>
      </c>
    </row>
    <row r="79" spans="1:30" s="21" customFormat="1" ht="12.5" x14ac:dyDescent="0.25">
      <c r="A79" s="22" t="s">
        <v>61</v>
      </c>
      <c r="B79" s="23" t="s">
        <v>62</v>
      </c>
      <c r="C79" s="12">
        <v>0</v>
      </c>
      <c r="D79" s="19">
        <f>'[1]FY25 PPSEL Revised'!G193+'[1]FY25 PPSEL Revised'!G194</f>
        <v>25000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20">
        <f t="shared" si="10"/>
        <v>25000</v>
      </c>
    </row>
    <row r="80" spans="1:30" s="21" customFormat="1" ht="12.5" x14ac:dyDescent="0.25">
      <c r="A80" s="22" t="s">
        <v>63</v>
      </c>
      <c r="B80" s="23" t="s">
        <v>64</v>
      </c>
      <c r="C80" s="12">
        <v>0</v>
      </c>
      <c r="D80" s="19"/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 t="s">
        <v>77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20">
        <f t="shared" si="10"/>
        <v>0</v>
      </c>
    </row>
    <row r="81" spans="1:30" s="21" customFormat="1" x14ac:dyDescent="0.3">
      <c r="A81" s="35" t="s">
        <v>78</v>
      </c>
      <c r="B81" s="25"/>
      <c r="C81" s="26">
        <f t="shared" ref="C81:AD81" si="12">SUM(C75:C80)</f>
        <v>0</v>
      </c>
      <c r="D81" s="27">
        <f t="shared" si="12"/>
        <v>406421.84250000003</v>
      </c>
      <c r="E81" s="27">
        <f t="shared" si="12"/>
        <v>0</v>
      </c>
      <c r="F81" s="27">
        <f t="shared" si="12"/>
        <v>0</v>
      </c>
      <c r="G81" s="27">
        <f t="shared" si="12"/>
        <v>0</v>
      </c>
      <c r="H81" s="27">
        <f t="shared" si="12"/>
        <v>155537</v>
      </c>
      <c r="I81" s="27">
        <f t="shared" si="12"/>
        <v>0</v>
      </c>
      <c r="J81" s="27">
        <f t="shared" si="12"/>
        <v>0</v>
      </c>
      <c r="K81" s="27">
        <f t="shared" si="12"/>
        <v>0</v>
      </c>
      <c r="L81" s="27">
        <f t="shared" si="12"/>
        <v>0</v>
      </c>
      <c r="M81" s="27">
        <f t="shared" si="12"/>
        <v>0</v>
      </c>
      <c r="N81" s="27">
        <f t="shared" si="12"/>
        <v>0</v>
      </c>
      <c r="O81" s="27">
        <f t="shared" si="12"/>
        <v>0</v>
      </c>
      <c r="P81" s="27">
        <f t="shared" si="12"/>
        <v>0</v>
      </c>
      <c r="Q81" s="27">
        <f t="shared" si="12"/>
        <v>0</v>
      </c>
      <c r="R81" s="27">
        <f t="shared" si="12"/>
        <v>0</v>
      </c>
      <c r="S81" s="27">
        <f t="shared" si="12"/>
        <v>0</v>
      </c>
      <c r="T81" s="27">
        <f t="shared" si="12"/>
        <v>0</v>
      </c>
      <c r="U81" s="27">
        <f t="shared" si="12"/>
        <v>302596</v>
      </c>
      <c r="V81" s="27">
        <f t="shared" si="12"/>
        <v>0</v>
      </c>
      <c r="W81" s="27">
        <f t="shared" si="12"/>
        <v>0</v>
      </c>
      <c r="X81" s="27">
        <f t="shared" si="12"/>
        <v>0</v>
      </c>
      <c r="Y81" s="27">
        <f t="shared" si="12"/>
        <v>0</v>
      </c>
      <c r="Z81" s="27">
        <f t="shared" si="12"/>
        <v>0</v>
      </c>
      <c r="AA81" s="27">
        <f t="shared" si="12"/>
        <v>0</v>
      </c>
      <c r="AB81" s="27">
        <f t="shared" si="12"/>
        <v>0</v>
      </c>
      <c r="AC81" s="27">
        <f t="shared" si="12"/>
        <v>0</v>
      </c>
      <c r="AD81" s="28">
        <f t="shared" si="12"/>
        <v>864554.84250000003</v>
      </c>
    </row>
    <row r="82" spans="1:30" s="21" customFormat="1" hidden="1" x14ac:dyDescent="0.3">
      <c r="A82" s="10"/>
      <c r="B82" s="2"/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20"/>
    </row>
    <row r="83" spans="1:30" s="21" customFormat="1" hidden="1" x14ac:dyDescent="0.3">
      <c r="A83" s="10" t="s">
        <v>79</v>
      </c>
      <c r="B83" s="2"/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20"/>
    </row>
    <row r="84" spans="1:30" s="21" customFormat="1" ht="12.5" hidden="1" x14ac:dyDescent="0.25">
      <c r="A84" s="22" t="s">
        <v>53</v>
      </c>
      <c r="B84" s="23" t="s">
        <v>54</v>
      </c>
      <c r="C84" s="12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20">
        <f t="shared" si="10"/>
        <v>0</v>
      </c>
    </row>
    <row r="85" spans="1:30" s="21" customFormat="1" ht="12.5" hidden="1" x14ac:dyDescent="0.25">
      <c r="A85" s="22" t="s">
        <v>55</v>
      </c>
      <c r="B85" s="23" t="s">
        <v>56</v>
      </c>
      <c r="C85" s="12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20">
        <f t="shared" si="10"/>
        <v>0</v>
      </c>
    </row>
    <row r="86" spans="1:30" s="21" customFormat="1" ht="12.5" hidden="1" x14ac:dyDescent="0.25">
      <c r="A86" s="22" t="s">
        <v>57</v>
      </c>
      <c r="B86" s="23" t="s">
        <v>58</v>
      </c>
      <c r="C86" s="12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20">
        <f t="shared" si="10"/>
        <v>0</v>
      </c>
    </row>
    <row r="87" spans="1:30" s="21" customFormat="1" ht="12.5" hidden="1" x14ac:dyDescent="0.25">
      <c r="A87" s="22" t="s">
        <v>59</v>
      </c>
      <c r="B87" s="23" t="s">
        <v>60</v>
      </c>
      <c r="C87" s="12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20">
        <f t="shared" si="10"/>
        <v>0</v>
      </c>
    </row>
    <row r="88" spans="1:30" s="21" customFormat="1" ht="12.5" hidden="1" x14ac:dyDescent="0.25">
      <c r="A88" s="22" t="s">
        <v>61</v>
      </c>
      <c r="B88" s="23" t="s">
        <v>62</v>
      </c>
      <c r="C88" s="12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20">
        <f t="shared" si="10"/>
        <v>0</v>
      </c>
    </row>
    <row r="89" spans="1:30" s="21" customFormat="1" ht="12.5" hidden="1" x14ac:dyDescent="0.25">
      <c r="A89" s="22" t="s">
        <v>63</v>
      </c>
      <c r="B89" s="23" t="s">
        <v>64</v>
      </c>
      <c r="C89" s="12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20">
        <f t="shared" si="10"/>
        <v>0</v>
      </c>
    </row>
    <row r="90" spans="1:30" s="21" customFormat="1" hidden="1" x14ac:dyDescent="0.3">
      <c r="A90" s="35" t="s">
        <v>80</v>
      </c>
      <c r="B90" s="25"/>
      <c r="C90" s="26">
        <f t="shared" ref="C90:AD90" si="13">SUM(C84:C89)</f>
        <v>0</v>
      </c>
      <c r="D90" s="27">
        <f t="shared" si="13"/>
        <v>0</v>
      </c>
      <c r="E90" s="27">
        <f t="shared" si="13"/>
        <v>0</v>
      </c>
      <c r="F90" s="27">
        <f t="shared" si="13"/>
        <v>0</v>
      </c>
      <c r="G90" s="27">
        <f t="shared" si="13"/>
        <v>0</v>
      </c>
      <c r="H90" s="27">
        <f t="shared" si="13"/>
        <v>0</v>
      </c>
      <c r="I90" s="27">
        <f t="shared" si="13"/>
        <v>0</v>
      </c>
      <c r="J90" s="27">
        <f t="shared" si="13"/>
        <v>0</v>
      </c>
      <c r="K90" s="27">
        <f t="shared" si="13"/>
        <v>0</v>
      </c>
      <c r="L90" s="27">
        <f t="shared" si="13"/>
        <v>0</v>
      </c>
      <c r="M90" s="27">
        <f t="shared" si="13"/>
        <v>0</v>
      </c>
      <c r="N90" s="27">
        <f t="shared" si="13"/>
        <v>0</v>
      </c>
      <c r="O90" s="27">
        <f t="shared" si="13"/>
        <v>0</v>
      </c>
      <c r="P90" s="27">
        <f t="shared" si="13"/>
        <v>0</v>
      </c>
      <c r="Q90" s="27">
        <f t="shared" si="13"/>
        <v>0</v>
      </c>
      <c r="R90" s="27">
        <f t="shared" si="13"/>
        <v>0</v>
      </c>
      <c r="S90" s="27">
        <f t="shared" si="13"/>
        <v>0</v>
      </c>
      <c r="T90" s="27">
        <f t="shared" si="13"/>
        <v>0</v>
      </c>
      <c r="U90" s="27">
        <f t="shared" si="13"/>
        <v>0</v>
      </c>
      <c r="V90" s="27">
        <f t="shared" si="13"/>
        <v>0</v>
      </c>
      <c r="W90" s="27">
        <f t="shared" si="13"/>
        <v>0</v>
      </c>
      <c r="X90" s="27">
        <f t="shared" si="13"/>
        <v>0</v>
      </c>
      <c r="Y90" s="27">
        <f t="shared" si="13"/>
        <v>0</v>
      </c>
      <c r="Z90" s="27">
        <f t="shared" si="13"/>
        <v>0</v>
      </c>
      <c r="AA90" s="27">
        <f t="shared" si="13"/>
        <v>0</v>
      </c>
      <c r="AB90" s="27">
        <f t="shared" si="13"/>
        <v>0</v>
      </c>
      <c r="AC90" s="27">
        <f t="shared" si="13"/>
        <v>0</v>
      </c>
      <c r="AD90" s="28">
        <f t="shared" si="13"/>
        <v>0</v>
      </c>
    </row>
    <row r="91" spans="1:30" s="21" customFormat="1" x14ac:dyDescent="0.3">
      <c r="A91" s="10"/>
      <c r="B91" s="2"/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20"/>
    </row>
    <row r="92" spans="1:30" s="21" customFormat="1" ht="26" x14ac:dyDescent="0.3">
      <c r="A92" s="10" t="s">
        <v>81</v>
      </c>
      <c r="B92" s="2"/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20"/>
    </row>
    <row r="93" spans="1:30" s="21" customFormat="1" ht="12.5" x14ac:dyDescent="0.25">
      <c r="A93" s="22" t="s">
        <v>53</v>
      </c>
      <c r="B93" s="23" t="s">
        <v>54</v>
      </c>
      <c r="C93" s="12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20">
        <f t="shared" si="10"/>
        <v>0</v>
      </c>
    </row>
    <row r="94" spans="1:30" s="21" customFormat="1" ht="12.5" x14ac:dyDescent="0.25">
      <c r="A94" s="22" t="s">
        <v>55</v>
      </c>
      <c r="B94" s="23" t="s">
        <v>56</v>
      </c>
      <c r="C94" s="12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20">
        <f t="shared" si="10"/>
        <v>0</v>
      </c>
    </row>
    <row r="95" spans="1:30" s="21" customFormat="1" ht="12.5" x14ac:dyDescent="0.25">
      <c r="A95" s="22" t="s">
        <v>57</v>
      </c>
      <c r="B95" s="23" t="s">
        <v>58</v>
      </c>
      <c r="C95" s="12">
        <v>0</v>
      </c>
      <c r="D95" s="19">
        <f>'[1]FY25 PPSEL Revised'!G135+'[1]FY25 PPSEL Revised'!G154+'[1]FY25 PPSEL Revised'!G156+'[1]FY25 PPSEL Revised'!G157+'[1]FY25 PPSEL Revised'!G158+'[1]FY25 PPSEL Revised'!G160+'[1]FY25 PPSEL Revised'!G161</f>
        <v>147500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20">
        <f t="shared" si="10"/>
        <v>147500</v>
      </c>
    </row>
    <row r="96" spans="1:30" s="21" customFormat="1" ht="12.5" x14ac:dyDescent="0.25">
      <c r="A96" s="22" t="s">
        <v>59</v>
      </c>
      <c r="B96" s="23" t="s">
        <v>60</v>
      </c>
      <c r="C96" s="12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20">
        <f t="shared" si="10"/>
        <v>0</v>
      </c>
    </row>
    <row r="97" spans="1:30" s="21" customFormat="1" ht="12.5" x14ac:dyDescent="0.25">
      <c r="A97" s="22" t="s">
        <v>61</v>
      </c>
      <c r="B97" s="23" t="s">
        <v>62</v>
      </c>
      <c r="C97" s="12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20">
        <f t="shared" si="10"/>
        <v>0</v>
      </c>
    </row>
    <row r="98" spans="1:30" s="21" customFormat="1" ht="12.5" x14ac:dyDescent="0.25">
      <c r="A98" s="22" t="s">
        <v>63</v>
      </c>
      <c r="B98" s="23" t="s">
        <v>64</v>
      </c>
      <c r="C98" s="12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20">
        <f t="shared" si="10"/>
        <v>0</v>
      </c>
    </row>
    <row r="99" spans="1:30" s="21" customFormat="1" x14ac:dyDescent="0.3">
      <c r="A99" s="35" t="s">
        <v>82</v>
      </c>
      <c r="B99" s="25"/>
      <c r="C99" s="26">
        <f t="shared" ref="C99:AD99" si="14">SUM(C93:C98)</f>
        <v>0</v>
      </c>
      <c r="D99" s="27">
        <f t="shared" si="14"/>
        <v>147500</v>
      </c>
      <c r="E99" s="27">
        <f t="shared" si="14"/>
        <v>0</v>
      </c>
      <c r="F99" s="27">
        <f t="shared" si="14"/>
        <v>0</v>
      </c>
      <c r="G99" s="27">
        <f t="shared" si="14"/>
        <v>0</v>
      </c>
      <c r="H99" s="27">
        <f t="shared" si="14"/>
        <v>0</v>
      </c>
      <c r="I99" s="27">
        <f t="shared" si="14"/>
        <v>0</v>
      </c>
      <c r="J99" s="27">
        <f t="shared" si="14"/>
        <v>0</v>
      </c>
      <c r="K99" s="27">
        <f t="shared" si="14"/>
        <v>0</v>
      </c>
      <c r="L99" s="27">
        <f t="shared" si="14"/>
        <v>0</v>
      </c>
      <c r="M99" s="27">
        <f t="shared" si="14"/>
        <v>0</v>
      </c>
      <c r="N99" s="27">
        <f t="shared" si="14"/>
        <v>0</v>
      </c>
      <c r="O99" s="27">
        <f t="shared" si="14"/>
        <v>0</v>
      </c>
      <c r="P99" s="27">
        <f t="shared" si="14"/>
        <v>0</v>
      </c>
      <c r="Q99" s="27">
        <f t="shared" si="14"/>
        <v>0</v>
      </c>
      <c r="R99" s="27">
        <f t="shared" si="14"/>
        <v>0</v>
      </c>
      <c r="S99" s="27">
        <f t="shared" si="14"/>
        <v>0</v>
      </c>
      <c r="T99" s="27">
        <f t="shared" si="14"/>
        <v>0</v>
      </c>
      <c r="U99" s="27">
        <f t="shared" si="14"/>
        <v>0</v>
      </c>
      <c r="V99" s="27">
        <f t="shared" si="14"/>
        <v>0</v>
      </c>
      <c r="W99" s="27">
        <f t="shared" si="14"/>
        <v>0</v>
      </c>
      <c r="X99" s="27">
        <f t="shared" si="14"/>
        <v>0</v>
      </c>
      <c r="Y99" s="27">
        <f t="shared" si="14"/>
        <v>0</v>
      </c>
      <c r="Z99" s="27">
        <f t="shared" si="14"/>
        <v>0</v>
      </c>
      <c r="AA99" s="27">
        <f t="shared" si="14"/>
        <v>0</v>
      </c>
      <c r="AB99" s="27">
        <f t="shared" si="14"/>
        <v>0</v>
      </c>
      <c r="AC99" s="27">
        <f t="shared" si="14"/>
        <v>0</v>
      </c>
      <c r="AD99" s="28">
        <f t="shared" si="14"/>
        <v>147500</v>
      </c>
    </row>
    <row r="100" spans="1:30" s="21" customFormat="1" x14ac:dyDescent="0.3">
      <c r="A100" s="10"/>
      <c r="B100" s="2"/>
      <c r="C100" s="29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20"/>
    </row>
    <row r="101" spans="1:30" s="21" customFormat="1" x14ac:dyDescent="0.3">
      <c r="A101" s="10" t="s">
        <v>83</v>
      </c>
      <c r="B101" s="2"/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20"/>
    </row>
    <row r="102" spans="1:30" s="21" customFormat="1" ht="12.5" x14ac:dyDescent="0.25">
      <c r="A102" s="22" t="s">
        <v>53</v>
      </c>
      <c r="B102" s="23" t="s">
        <v>54</v>
      </c>
      <c r="C102" s="12">
        <v>0</v>
      </c>
      <c r="D102" s="19">
        <f>'[1]FY25 PPSEL Revised'!G56+'[1]FY25 PPSEL Revised'!G119</f>
        <v>11500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20">
        <f t="shared" si="10"/>
        <v>11500</v>
      </c>
    </row>
    <row r="103" spans="1:30" s="21" customFormat="1" ht="12.5" x14ac:dyDescent="0.25">
      <c r="A103" s="22" t="s">
        <v>55</v>
      </c>
      <c r="B103" s="23" t="s">
        <v>56</v>
      </c>
      <c r="C103" s="12">
        <v>0</v>
      </c>
      <c r="D103" s="19">
        <f>'[1]FY25 PPSEL Revised'!G82+'[1]FY25 PPSEL Revised'!G95</f>
        <v>2092.75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20">
        <f t="shared" si="10"/>
        <v>2092.75</v>
      </c>
    </row>
    <row r="104" spans="1:30" s="21" customFormat="1" ht="12.5" x14ac:dyDescent="0.25">
      <c r="A104" s="22" t="s">
        <v>57</v>
      </c>
      <c r="B104" s="23" t="s">
        <v>58</v>
      </c>
      <c r="C104" s="12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20">
        <f t="shared" si="10"/>
        <v>0</v>
      </c>
    </row>
    <row r="105" spans="1:30" s="21" customFormat="1" ht="12.5" x14ac:dyDescent="0.25">
      <c r="A105" s="22" t="s">
        <v>59</v>
      </c>
      <c r="B105" s="23" t="s">
        <v>60</v>
      </c>
      <c r="C105" s="12">
        <v>0</v>
      </c>
      <c r="D105" s="19">
        <f>'[1]FY25 PPSEL Revised'!G173</f>
        <v>500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20">
        <f t="shared" si="10"/>
        <v>500</v>
      </c>
    </row>
    <row r="106" spans="1:30" s="21" customFormat="1" ht="12.5" x14ac:dyDescent="0.25">
      <c r="A106" s="22" t="s">
        <v>61</v>
      </c>
      <c r="B106" s="23" t="s">
        <v>62</v>
      </c>
      <c r="C106" s="12"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20">
        <f t="shared" si="10"/>
        <v>0</v>
      </c>
    </row>
    <row r="107" spans="1:30" s="21" customFormat="1" ht="12.5" x14ac:dyDescent="0.25">
      <c r="A107" s="22" t="s">
        <v>63</v>
      </c>
      <c r="B107" s="23" t="s">
        <v>64</v>
      </c>
      <c r="C107" s="12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20">
        <f t="shared" si="10"/>
        <v>0</v>
      </c>
    </row>
    <row r="108" spans="1:30" s="21" customFormat="1" x14ac:dyDescent="0.3">
      <c r="A108" s="35" t="s">
        <v>84</v>
      </c>
      <c r="B108" s="25"/>
      <c r="C108" s="26">
        <f t="shared" ref="C108:AD108" si="15">SUM(C102:C107)</f>
        <v>0</v>
      </c>
      <c r="D108" s="27">
        <f t="shared" si="15"/>
        <v>14092.75</v>
      </c>
      <c r="E108" s="27">
        <f t="shared" si="15"/>
        <v>0</v>
      </c>
      <c r="F108" s="27">
        <f t="shared" si="15"/>
        <v>0</v>
      </c>
      <c r="G108" s="27">
        <f t="shared" si="15"/>
        <v>0</v>
      </c>
      <c r="H108" s="27">
        <f t="shared" si="15"/>
        <v>0</v>
      </c>
      <c r="I108" s="27">
        <f t="shared" si="15"/>
        <v>0</v>
      </c>
      <c r="J108" s="27">
        <f t="shared" si="15"/>
        <v>0</v>
      </c>
      <c r="K108" s="27">
        <f t="shared" si="15"/>
        <v>0</v>
      </c>
      <c r="L108" s="27">
        <f t="shared" si="15"/>
        <v>0</v>
      </c>
      <c r="M108" s="27">
        <f t="shared" si="15"/>
        <v>0</v>
      </c>
      <c r="N108" s="27">
        <f t="shared" si="15"/>
        <v>0</v>
      </c>
      <c r="O108" s="27">
        <f t="shared" si="15"/>
        <v>0</v>
      </c>
      <c r="P108" s="27">
        <f t="shared" si="15"/>
        <v>0</v>
      </c>
      <c r="Q108" s="27">
        <f t="shared" si="15"/>
        <v>0</v>
      </c>
      <c r="R108" s="27">
        <f t="shared" si="15"/>
        <v>0</v>
      </c>
      <c r="S108" s="27">
        <f t="shared" si="15"/>
        <v>0</v>
      </c>
      <c r="T108" s="27">
        <f t="shared" si="15"/>
        <v>0</v>
      </c>
      <c r="U108" s="27">
        <f t="shared" si="15"/>
        <v>0</v>
      </c>
      <c r="V108" s="27">
        <f t="shared" si="15"/>
        <v>0</v>
      </c>
      <c r="W108" s="27">
        <f t="shared" si="15"/>
        <v>0</v>
      </c>
      <c r="X108" s="27">
        <f t="shared" si="15"/>
        <v>0</v>
      </c>
      <c r="Y108" s="27">
        <f t="shared" si="15"/>
        <v>0</v>
      </c>
      <c r="Z108" s="27">
        <f t="shared" si="15"/>
        <v>0</v>
      </c>
      <c r="AA108" s="27">
        <f t="shared" si="15"/>
        <v>0</v>
      </c>
      <c r="AB108" s="27">
        <f t="shared" si="15"/>
        <v>0</v>
      </c>
      <c r="AC108" s="27">
        <f t="shared" si="15"/>
        <v>0</v>
      </c>
      <c r="AD108" s="28">
        <f t="shared" si="15"/>
        <v>14092.75</v>
      </c>
    </row>
    <row r="109" spans="1:30" s="21" customFormat="1" x14ac:dyDescent="0.3">
      <c r="A109" s="10"/>
      <c r="B109" s="2"/>
      <c r="C109" s="29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20"/>
    </row>
    <row r="110" spans="1:30" s="21" customFormat="1" x14ac:dyDescent="0.3">
      <c r="A110" s="10" t="s">
        <v>85</v>
      </c>
      <c r="B110" s="2"/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20"/>
    </row>
    <row r="111" spans="1:30" s="21" customFormat="1" ht="12.5" x14ac:dyDescent="0.25">
      <c r="A111" s="22" t="s">
        <v>53</v>
      </c>
      <c r="B111" s="23" t="s">
        <v>54</v>
      </c>
      <c r="C111" s="12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20">
        <f t="shared" si="10"/>
        <v>0</v>
      </c>
    </row>
    <row r="112" spans="1:30" s="21" customFormat="1" ht="12.5" x14ac:dyDescent="0.25">
      <c r="A112" s="22" t="s">
        <v>55</v>
      </c>
      <c r="B112" s="23" t="s">
        <v>56</v>
      </c>
      <c r="C112" s="12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20">
        <f t="shared" si="10"/>
        <v>0</v>
      </c>
    </row>
    <row r="113" spans="1:30" s="21" customFormat="1" ht="12.5" x14ac:dyDescent="0.25">
      <c r="A113" s="22" t="s">
        <v>57</v>
      </c>
      <c r="B113" s="23" t="s">
        <v>58</v>
      </c>
      <c r="C113" s="12">
        <v>0</v>
      </c>
      <c r="D113" s="19">
        <f>'[1]FY25 PPSEL Revised'!G166</f>
        <v>15000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20">
        <f t="shared" si="10"/>
        <v>15000</v>
      </c>
    </row>
    <row r="114" spans="1:30" s="21" customFormat="1" ht="12.5" x14ac:dyDescent="0.25">
      <c r="A114" s="22" t="s">
        <v>59</v>
      </c>
      <c r="B114" s="23" t="s">
        <v>60</v>
      </c>
      <c r="C114" s="12">
        <v>0</v>
      </c>
      <c r="D114" s="19">
        <f>'[1]FY25 PPSEL Revised'!G188</f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20">
        <f t="shared" si="10"/>
        <v>0</v>
      </c>
    </row>
    <row r="115" spans="1:30" s="21" customFormat="1" ht="12.5" x14ac:dyDescent="0.25">
      <c r="A115" s="22" t="s">
        <v>61</v>
      </c>
      <c r="B115" s="23" t="s">
        <v>62</v>
      </c>
      <c r="C115" s="12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20">
        <f t="shared" si="10"/>
        <v>0</v>
      </c>
    </row>
    <row r="116" spans="1:30" s="21" customFormat="1" ht="12.5" x14ac:dyDescent="0.25">
      <c r="A116" s="22" t="s">
        <v>63</v>
      </c>
      <c r="B116" s="23" t="s">
        <v>64</v>
      </c>
      <c r="C116" s="12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20">
        <f t="shared" si="10"/>
        <v>0</v>
      </c>
    </row>
    <row r="117" spans="1:30" s="21" customFormat="1" x14ac:dyDescent="0.3">
      <c r="A117" s="35" t="s">
        <v>84</v>
      </c>
      <c r="B117" s="25"/>
      <c r="C117" s="26">
        <f t="shared" ref="C117:AD117" si="16">SUM(C111:C116)</f>
        <v>0</v>
      </c>
      <c r="D117" s="27">
        <f t="shared" si="16"/>
        <v>15000</v>
      </c>
      <c r="E117" s="27">
        <f t="shared" si="16"/>
        <v>0</v>
      </c>
      <c r="F117" s="27">
        <f t="shared" si="16"/>
        <v>0</v>
      </c>
      <c r="G117" s="27">
        <f t="shared" si="16"/>
        <v>0</v>
      </c>
      <c r="H117" s="27">
        <f t="shared" si="16"/>
        <v>0</v>
      </c>
      <c r="I117" s="27">
        <f t="shared" si="16"/>
        <v>0</v>
      </c>
      <c r="J117" s="27">
        <f t="shared" si="16"/>
        <v>0</v>
      </c>
      <c r="K117" s="27">
        <f t="shared" si="16"/>
        <v>0</v>
      </c>
      <c r="L117" s="27">
        <f t="shared" si="16"/>
        <v>0</v>
      </c>
      <c r="M117" s="27">
        <f t="shared" si="16"/>
        <v>0</v>
      </c>
      <c r="N117" s="27">
        <f t="shared" si="16"/>
        <v>0</v>
      </c>
      <c r="O117" s="27">
        <f t="shared" si="16"/>
        <v>0</v>
      </c>
      <c r="P117" s="27">
        <f t="shared" si="16"/>
        <v>0</v>
      </c>
      <c r="Q117" s="27">
        <f t="shared" si="16"/>
        <v>0</v>
      </c>
      <c r="R117" s="27">
        <f t="shared" si="16"/>
        <v>0</v>
      </c>
      <c r="S117" s="27">
        <f t="shared" si="16"/>
        <v>0</v>
      </c>
      <c r="T117" s="27">
        <f t="shared" si="16"/>
        <v>0</v>
      </c>
      <c r="U117" s="27">
        <f t="shared" si="16"/>
        <v>0</v>
      </c>
      <c r="V117" s="27">
        <f t="shared" si="16"/>
        <v>0</v>
      </c>
      <c r="W117" s="27">
        <f t="shared" si="16"/>
        <v>0</v>
      </c>
      <c r="X117" s="27">
        <f t="shared" si="16"/>
        <v>0</v>
      </c>
      <c r="Y117" s="27">
        <f t="shared" si="16"/>
        <v>0</v>
      </c>
      <c r="Z117" s="27">
        <f t="shared" si="16"/>
        <v>0</v>
      </c>
      <c r="AA117" s="27">
        <f t="shared" si="16"/>
        <v>0</v>
      </c>
      <c r="AB117" s="27">
        <f t="shared" si="16"/>
        <v>0</v>
      </c>
      <c r="AC117" s="27">
        <f t="shared" si="16"/>
        <v>0</v>
      </c>
      <c r="AD117" s="28">
        <f t="shared" si="16"/>
        <v>15000</v>
      </c>
    </row>
    <row r="118" spans="1:30" s="21" customFormat="1" hidden="1" x14ac:dyDescent="0.3">
      <c r="A118" s="10" t="s">
        <v>86</v>
      </c>
      <c r="B118" s="2"/>
      <c r="C118" s="29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20"/>
    </row>
    <row r="119" spans="1:30" s="21" customFormat="1" ht="12.5" hidden="1" x14ac:dyDescent="0.25">
      <c r="A119" s="22" t="s">
        <v>53</v>
      </c>
      <c r="B119" s="23" t="s">
        <v>54</v>
      </c>
      <c r="C119" s="12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20">
        <f t="shared" si="10"/>
        <v>0</v>
      </c>
    </row>
    <row r="120" spans="1:30" s="21" customFormat="1" ht="12.5" hidden="1" x14ac:dyDescent="0.25">
      <c r="A120" s="22" t="s">
        <v>55</v>
      </c>
      <c r="B120" s="23" t="s">
        <v>56</v>
      </c>
      <c r="C120" s="12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20">
        <f t="shared" si="10"/>
        <v>0</v>
      </c>
    </row>
    <row r="121" spans="1:30" s="21" customFormat="1" ht="12.5" hidden="1" x14ac:dyDescent="0.25">
      <c r="A121" s="22" t="s">
        <v>57</v>
      </c>
      <c r="B121" s="23" t="s">
        <v>58</v>
      </c>
      <c r="C121" s="12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20">
        <f t="shared" si="10"/>
        <v>0</v>
      </c>
    </row>
    <row r="122" spans="1:30" s="21" customFormat="1" ht="12.5" hidden="1" x14ac:dyDescent="0.25">
      <c r="A122" s="22" t="s">
        <v>59</v>
      </c>
      <c r="B122" s="23" t="s">
        <v>60</v>
      </c>
      <c r="C122" s="12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20">
        <f t="shared" si="10"/>
        <v>0</v>
      </c>
    </row>
    <row r="123" spans="1:30" s="21" customFormat="1" ht="12.5" hidden="1" x14ac:dyDescent="0.25">
      <c r="A123" s="22" t="s">
        <v>61</v>
      </c>
      <c r="B123" s="23" t="s">
        <v>62</v>
      </c>
      <c r="C123" s="12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20">
        <f t="shared" si="10"/>
        <v>0</v>
      </c>
    </row>
    <row r="124" spans="1:30" s="21" customFormat="1" ht="12.5" hidden="1" x14ac:dyDescent="0.25">
      <c r="A124" s="22" t="s">
        <v>63</v>
      </c>
      <c r="B124" s="23" t="s">
        <v>64</v>
      </c>
      <c r="C124" s="12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20">
        <f t="shared" si="10"/>
        <v>0</v>
      </c>
    </row>
    <row r="125" spans="1:30" s="21" customFormat="1" hidden="1" x14ac:dyDescent="0.3">
      <c r="A125" s="35" t="s">
        <v>87</v>
      </c>
      <c r="B125" s="25"/>
      <c r="C125" s="26">
        <f t="shared" ref="C125:AD125" si="17">SUM(C119:C124)</f>
        <v>0</v>
      </c>
      <c r="D125" s="27">
        <f t="shared" si="17"/>
        <v>0</v>
      </c>
      <c r="E125" s="27">
        <f t="shared" si="17"/>
        <v>0</v>
      </c>
      <c r="F125" s="27">
        <f t="shared" si="17"/>
        <v>0</v>
      </c>
      <c r="G125" s="27">
        <f t="shared" si="17"/>
        <v>0</v>
      </c>
      <c r="H125" s="27">
        <f t="shared" si="17"/>
        <v>0</v>
      </c>
      <c r="I125" s="27">
        <f t="shared" si="17"/>
        <v>0</v>
      </c>
      <c r="J125" s="27">
        <f t="shared" si="17"/>
        <v>0</v>
      </c>
      <c r="K125" s="27">
        <f t="shared" si="17"/>
        <v>0</v>
      </c>
      <c r="L125" s="27">
        <f t="shared" si="17"/>
        <v>0</v>
      </c>
      <c r="M125" s="27">
        <f t="shared" si="17"/>
        <v>0</v>
      </c>
      <c r="N125" s="27">
        <f t="shared" si="17"/>
        <v>0</v>
      </c>
      <c r="O125" s="27">
        <f t="shared" si="17"/>
        <v>0</v>
      </c>
      <c r="P125" s="27">
        <f t="shared" si="17"/>
        <v>0</v>
      </c>
      <c r="Q125" s="27">
        <f t="shared" si="17"/>
        <v>0</v>
      </c>
      <c r="R125" s="27">
        <f t="shared" si="17"/>
        <v>0</v>
      </c>
      <c r="S125" s="27">
        <f t="shared" si="17"/>
        <v>0</v>
      </c>
      <c r="T125" s="27">
        <f t="shared" si="17"/>
        <v>0</v>
      </c>
      <c r="U125" s="27">
        <f t="shared" si="17"/>
        <v>0</v>
      </c>
      <c r="V125" s="27">
        <f t="shared" si="17"/>
        <v>0</v>
      </c>
      <c r="W125" s="27">
        <f t="shared" si="17"/>
        <v>0</v>
      </c>
      <c r="X125" s="27">
        <f t="shared" si="17"/>
        <v>0</v>
      </c>
      <c r="Y125" s="27">
        <f t="shared" si="17"/>
        <v>0</v>
      </c>
      <c r="Z125" s="27">
        <f t="shared" si="17"/>
        <v>0</v>
      </c>
      <c r="AA125" s="27">
        <f t="shared" si="17"/>
        <v>0</v>
      </c>
      <c r="AB125" s="27">
        <f t="shared" si="17"/>
        <v>0</v>
      </c>
      <c r="AC125" s="27">
        <f t="shared" si="17"/>
        <v>0</v>
      </c>
      <c r="AD125" s="28">
        <f t="shared" si="17"/>
        <v>0</v>
      </c>
    </row>
    <row r="126" spans="1:30" s="21" customFormat="1" hidden="1" x14ac:dyDescent="0.3">
      <c r="A126" s="10"/>
      <c r="B126" s="2"/>
      <c r="C126" s="2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20"/>
    </row>
    <row r="127" spans="1:30" s="21" customFormat="1" hidden="1" x14ac:dyDescent="0.3">
      <c r="A127" s="10" t="s">
        <v>88</v>
      </c>
      <c r="B127" s="2"/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20"/>
    </row>
    <row r="128" spans="1:30" s="21" customFormat="1" ht="12.5" hidden="1" x14ac:dyDescent="0.25">
      <c r="A128" s="22" t="s">
        <v>53</v>
      </c>
      <c r="B128" s="23" t="s">
        <v>54</v>
      </c>
      <c r="C128" s="12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0</v>
      </c>
      <c r="AB128" s="19">
        <v>0</v>
      </c>
      <c r="AC128" s="19">
        <v>0</v>
      </c>
      <c r="AD128" s="20">
        <f t="shared" si="10"/>
        <v>0</v>
      </c>
    </row>
    <row r="129" spans="1:30" s="21" customFormat="1" ht="12.5" hidden="1" x14ac:dyDescent="0.25">
      <c r="A129" s="22" t="s">
        <v>55</v>
      </c>
      <c r="B129" s="23" t="s">
        <v>56</v>
      </c>
      <c r="C129" s="12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20">
        <f t="shared" si="10"/>
        <v>0</v>
      </c>
    </row>
    <row r="130" spans="1:30" s="21" customFormat="1" ht="12.5" hidden="1" x14ac:dyDescent="0.25">
      <c r="A130" s="22" t="s">
        <v>57</v>
      </c>
      <c r="B130" s="23" t="s">
        <v>58</v>
      </c>
      <c r="C130" s="12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20">
        <f t="shared" si="10"/>
        <v>0</v>
      </c>
    </row>
    <row r="131" spans="1:30" s="21" customFormat="1" ht="12.5" hidden="1" x14ac:dyDescent="0.25">
      <c r="A131" s="22" t="s">
        <v>59</v>
      </c>
      <c r="B131" s="23" t="s">
        <v>60</v>
      </c>
      <c r="C131" s="12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20">
        <f t="shared" si="10"/>
        <v>0</v>
      </c>
    </row>
    <row r="132" spans="1:30" s="21" customFormat="1" ht="12.5" hidden="1" x14ac:dyDescent="0.25">
      <c r="A132" s="22" t="s">
        <v>61</v>
      </c>
      <c r="B132" s="23" t="s">
        <v>62</v>
      </c>
      <c r="C132" s="12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20">
        <f t="shared" si="10"/>
        <v>0</v>
      </c>
    </row>
    <row r="133" spans="1:30" s="21" customFormat="1" ht="12.5" hidden="1" x14ac:dyDescent="0.25">
      <c r="A133" s="22" t="s">
        <v>63</v>
      </c>
      <c r="B133" s="23" t="s">
        <v>64</v>
      </c>
      <c r="C133" s="12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20">
        <f t="shared" si="10"/>
        <v>0</v>
      </c>
    </row>
    <row r="134" spans="1:30" s="21" customFormat="1" hidden="1" x14ac:dyDescent="0.3">
      <c r="A134" s="35" t="s">
        <v>89</v>
      </c>
      <c r="B134" s="25"/>
      <c r="C134" s="26">
        <f t="shared" ref="C134:AD134" si="18">SUM(C128:C133)</f>
        <v>0</v>
      </c>
      <c r="D134" s="27">
        <f t="shared" si="18"/>
        <v>0</v>
      </c>
      <c r="E134" s="27">
        <f t="shared" si="18"/>
        <v>0</v>
      </c>
      <c r="F134" s="27">
        <f t="shared" si="18"/>
        <v>0</v>
      </c>
      <c r="G134" s="27">
        <f t="shared" si="18"/>
        <v>0</v>
      </c>
      <c r="H134" s="27">
        <f t="shared" si="18"/>
        <v>0</v>
      </c>
      <c r="I134" s="27">
        <f t="shared" si="18"/>
        <v>0</v>
      </c>
      <c r="J134" s="27">
        <f t="shared" si="18"/>
        <v>0</v>
      </c>
      <c r="K134" s="27">
        <f t="shared" si="18"/>
        <v>0</v>
      </c>
      <c r="L134" s="27">
        <f t="shared" si="18"/>
        <v>0</v>
      </c>
      <c r="M134" s="27">
        <f t="shared" si="18"/>
        <v>0</v>
      </c>
      <c r="N134" s="27">
        <f t="shared" si="18"/>
        <v>0</v>
      </c>
      <c r="O134" s="27">
        <f t="shared" si="18"/>
        <v>0</v>
      </c>
      <c r="P134" s="27">
        <f t="shared" si="18"/>
        <v>0</v>
      </c>
      <c r="Q134" s="27">
        <f t="shared" si="18"/>
        <v>0</v>
      </c>
      <c r="R134" s="27">
        <f t="shared" si="18"/>
        <v>0</v>
      </c>
      <c r="S134" s="27">
        <f t="shared" si="18"/>
        <v>0</v>
      </c>
      <c r="T134" s="27">
        <f t="shared" si="18"/>
        <v>0</v>
      </c>
      <c r="U134" s="27">
        <f t="shared" si="18"/>
        <v>0</v>
      </c>
      <c r="V134" s="27">
        <f t="shared" si="18"/>
        <v>0</v>
      </c>
      <c r="W134" s="27">
        <f t="shared" si="18"/>
        <v>0</v>
      </c>
      <c r="X134" s="27">
        <f t="shared" si="18"/>
        <v>0</v>
      </c>
      <c r="Y134" s="27">
        <f t="shared" si="18"/>
        <v>0</v>
      </c>
      <c r="Z134" s="27">
        <f t="shared" si="18"/>
        <v>0</v>
      </c>
      <c r="AA134" s="27">
        <f t="shared" si="18"/>
        <v>0</v>
      </c>
      <c r="AB134" s="27">
        <f t="shared" si="18"/>
        <v>0</v>
      </c>
      <c r="AC134" s="27">
        <f t="shared" si="18"/>
        <v>0</v>
      </c>
      <c r="AD134" s="28">
        <f t="shared" si="18"/>
        <v>0</v>
      </c>
    </row>
    <row r="135" spans="1:30" s="21" customFormat="1" hidden="1" x14ac:dyDescent="0.3">
      <c r="A135" s="10"/>
      <c r="B135" s="2"/>
      <c r="C135" s="29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20"/>
    </row>
    <row r="136" spans="1:30" s="21" customFormat="1" hidden="1" x14ac:dyDescent="0.3">
      <c r="A136" s="10" t="s">
        <v>90</v>
      </c>
      <c r="B136" s="2"/>
      <c r="C136" s="29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20"/>
    </row>
    <row r="137" spans="1:30" s="21" customFormat="1" ht="12.5" hidden="1" x14ac:dyDescent="0.25">
      <c r="A137" s="22" t="s">
        <v>53</v>
      </c>
      <c r="B137" s="23" t="s">
        <v>54</v>
      </c>
      <c r="C137" s="12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20">
        <f t="shared" ref="AD137:AD199" si="19">SUM(C137:AC137)</f>
        <v>0</v>
      </c>
    </row>
    <row r="138" spans="1:30" s="21" customFormat="1" ht="12.5" hidden="1" x14ac:dyDescent="0.25">
      <c r="A138" s="22" t="s">
        <v>55</v>
      </c>
      <c r="B138" s="23" t="s">
        <v>56</v>
      </c>
      <c r="C138" s="12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0</v>
      </c>
      <c r="AB138" s="19">
        <v>0</v>
      </c>
      <c r="AC138" s="19">
        <v>0</v>
      </c>
      <c r="AD138" s="20">
        <f t="shared" si="19"/>
        <v>0</v>
      </c>
    </row>
    <row r="139" spans="1:30" s="21" customFormat="1" ht="12.5" hidden="1" x14ac:dyDescent="0.25">
      <c r="A139" s="22" t="s">
        <v>57</v>
      </c>
      <c r="B139" s="23" t="s">
        <v>58</v>
      </c>
      <c r="C139" s="12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20">
        <f t="shared" si="19"/>
        <v>0</v>
      </c>
    </row>
    <row r="140" spans="1:30" s="21" customFormat="1" ht="12.5" hidden="1" x14ac:dyDescent="0.25">
      <c r="A140" s="22" t="s">
        <v>59</v>
      </c>
      <c r="B140" s="23" t="s">
        <v>60</v>
      </c>
      <c r="C140" s="12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20">
        <f t="shared" si="19"/>
        <v>0</v>
      </c>
    </row>
    <row r="141" spans="1:30" s="21" customFormat="1" ht="12.5" hidden="1" x14ac:dyDescent="0.25">
      <c r="A141" s="22" t="s">
        <v>61</v>
      </c>
      <c r="B141" s="23" t="s">
        <v>62</v>
      </c>
      <c r="C141" s="12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20">
        <f t="shared" si="19"/>
        <v>0</v>
      </c>
    </row>
    <row r="142" spans="1:30" s="21" customFormat="1" ht="12.5" hidden="1" x14ac:dyDescent="0.25">
      <c r="A142" s="22" t="s">
        <v>63</v>
      </c>
      <c r="B142" s="23" t="s">
        <v>64</v>
      </c>
      <c r="C142" s="12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20">
        <f t="shared" si="19"/>
        <v>0</v>
      </c>
    </row>
    <row r="143" spans="1:30" s="21" customFormat="1" hidden="1" x14ac:dyDescent="0.3">
      <c r="A143" s="35" t="s">
        <v>91</v>
      </c>
      <c r="B143" s="25"/>
      <c r="C143" s="26">
        <f t="shared" ref="C143:AD143" si="20">SUM(C137:C142)</f>
        <v>0</v>
      </c>
      <c r="D143" s="27">
        <f t="shared" si="20"/>
        <v>0</v>
      </c>
      <c r="E143" s="27">
        <f t="shared" si="20"/>
        <v>0</v>
      </c>
      <c r="F143" s="27">
        <f t="shared" si="20"/>
        <v>0</v>
      </c>
      <c r="G143" s="27">
        <f t="shared" si="20"/>
        <v>0</v>
      </c>
      <c r="H143" s="27">
        <f t="shared" si="20"/>
        <v>0</v>
      </c>
      <c r="I143" s="27">
        <f t="shared" si="20"/>
        <v>0</v>
      </c>
      <c r="J143" s="27">
        <f t="shared" si="20"/>
        <v>0</v>
      </c>
      <c r="K143" s="27">
        <f t="shared" si="20"/>
        <v>0</v>
      </c>
      <c r="L143" s="27">
        <f t="shared" si="20"/>
        <v>0</v>
      </c>
      <c r="M143" s="27">
        <f t="shared" si="20"/>
        <v>0</v>
      </c>
      <c r="N143" s="27">
        <f t="shared" si="20"/>
        <v>0</v>
      </c>
      <c r="O143" s="27">
        <f t="shared" si="20"/>
        <v>0</v>
      </c>
      <c r="P143" s="27">
        <f t="shared" si="20"/>
        <v>0</v>
      </c>
      <c r="Q143" s="27">
        <f t="shared" si="20"/>
        <v>0</v>
      </c>
      <c r="R143" s="27">
        <f t="shared" si="20"/>
        <v>0</v>
      </c>
      <c r="S143" s="27">
        <f t="shared" si="20"/>
        <v>0</v>
      </c>
      <c r="T143" s="27">
        <f t="shared" si="20"/>
        <v>0</v>
      </c>
      <c r="U143" s="27">
        <f t="shared" si="20"/>
        <v>0</v>
      </c>
      <c r="V143" s="27">
        <f t="shared" si="20"/>
        <v>0</v>
      </c>
      <c r="W143" s="27">
        <f t="shared" si="20"/>
        <v>0</v>
      </c>
      <c r="X143" s="27">
        <f t="shared" si="20"/>
        <v>0</v>
      </c>
      <c r="Y143" s="27">
        <f t="shared" si="20"/>
        <v>0</v>
      </c>
      <c r="Z143" s="27">
        <f t="shared" si="20"/>
        <v>0</v>
      </c>
      <c r="AA143" s="27">
        <f t="shared" si="20"/>
        <v>0</v>
      </c>
      <c r="AB143" s="27">
        <f t="shared" si="20"/>
        <v>0</v>
      </c>
      <c r="AC143" s="27">
        <f t="shared" si="20"/>
        <v>0</v>
      </c>
      <c r="AD143" s="28">
        <f t="shared" si="20"/>
        <v>0</v>
      </c>
    </row>
    <row r="144" spans="1:30" s="21" customFormat="1" x14ac:dyDescent="0.3">
      <c r="A144" s="10"/>
      <c r="B144" s="2"/>
      <c r="C144" s="2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20"/>
    </row>
    <row r="145" spans="1:30" s="21" customFormat="1" x14ac:dyDescent="0.3">
      <c r="A145" s="35" t="s">
        <v>92</v>
      </c>
      <c r="B145" s="25"/>
      <c r="C145" s="26">
        <f t="shared" ref="C145:AD145" si="21">SUM(C134+C125+C117+C108+C99+C90+C81+C73+C64+C55+C46+C37+C143)</f>
        <v>0</v>
      </c>
      <c r="D145" s="27">
        <f t="shared" si="21"/>
        <v>1973318.4360000002</v>
      </c>
      <c r="E145" s="27">
        <f t="shared" si="21"/>
        <v>0</v>
      </c>
      <c r="F145" s="27">
        <f t="shared" si="21"/>
        <v>0</v>
      </c>
      <c r="G145" s="27">
        <f t="shared" si="21"/>
        <v>0</v>
      </c>
      <c r="H145" s="27">
        <f t="shared" si="21"/>
        <v>261824</v>
      </c>
      <c r="I145" s="27">
        <f t="shared" si="21"/>
        <v>0</v>
      </c>
      <c r="J145" s="27">
        <f t="shared" si="21"/>
        <v>0</v>
      </c>
      <c r="K145" s="27">
        <f t="shared" si="21"/>
        <v>0</v>
      </c>
      <c r="L145" s="27">
        <f t="shared" si="21"/>
        <v>0</v>
      </c>
      <c r="M145" s="27">
        <f t="shared" si="21"/>
        <v>0</v>
      </c>
      <c r="N145" s="27">
        <f t="shared" si="21"/>
        <v>0</v>
      </c>
      <c r="O145" s="27">
        <f t="shared" si="21"/>
        <v>0</v>
      </c>
      <c r="P145" s="27">
        <f t="shared" si="21"/>
        <v>0</v>
      </c>
      <c r="Q145" s="27">
        <f t="shared" si="21"/>
        <v>0</v>
      </c>
      <c r="R145" s="27">
        <f t="shared" si="21"/>
        <v>0</v>
      </c>
      <c r="S145" s="27">
        <f t="shared" si="21"/>
        <v>0</v>
      </c>
      <c r="T145" s="27">
        <f t="shared" si="21"/>
        <v>0</v>
      </c>
      <c r="U145" s="27">
        <f t="shared" si="21"/>
        <v>302606</v>
      </c>
      <c r="V145" s="27">
        <f t="shared" si="21"/>
        <v>0</v>
      </c>
      <c r="W145" s="27">
        <f t="shared" si="21"/>
        <v>0</v>
      </c>
      <c r="X145" s="27">
        <f t="shared" si="21"/>
        <v>0</v>
      </c>
      <c r="Y145" s="27">
        <f t="shared" si="21"/>
        <v>0</v>
      </c>
      <c r="Z145" s="27">
        <f t="shared" si="21"/>
        <v>0</v>
      </c>
      <c r="AA145" s="27">
        <f t="shared" si="21"/>
        <v>0</v>
      </c>
      <c r="AB145" s="27">
        <f t="shared" si="21"/>
        <v>0</v>
      </c>
      <c r="AC145" s="27">
        <f t="shared" si="21"/>
        <v>0</v>
      </c>
      <c r="AD145" s="28">
        <f t="shared" si="21"/>
        <v>2537748.4360000002</v>
      </c>
    </row>
    <row r="146" spans="1:30" s="21" customFormat="1" hidden="1" x14ac:dyDescent="0.3">
      <c r="A146" s="10"/>
      <c r="B146" s="2"/>
      <c r="C146" s="29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20"/>
    </row>
    <row r="147" spans="1:30" s="21" customFormat="1" hidden="1" x14ac:dyDescent="0.3">
      <c r="A147" s="10" t="s">
        <v>93</v>
      </c>
      <c r="B147" s="2"/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20"/>
    </row>
    <row r="148" spans="1:30" s="21" customFormat="1" ht="12.5" hidden="1" x14ac:dyDescent="0.25">
      <c r="A148" s="22" t="s">
        <v>53</v>
      </c>
      <c r="B148" s="23" t="s">
        <v>54</v>
      </c>
      <c r="C148" s="12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20">
        <f t="shared" si="19"/>
        <v>0</v>
      </c>
    </row>
    <row r="149" spans="1:30" s="21" customFormat="1" ht="12.5" hidden="1" x14ac:dyDescent="0.25">
      <c r="A149" s="22" t="s">
        <v>55</v>
      </c>
      <c r="B149" s="23" t="s">
        <v>56</v>
      </c>
      <c r="C149" s="12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20">
        <f t="shared" si="19"/>
        <v>0</v>
      </c>
    </row>
    <row r="150" spans="1:30" s="21" customFormat="1" ht="12.5" hidden="1" x14ac:dyDescent="0.25">
      <c r="A150" s="22" t="s">
        <v>57</v>
      </c>
      <c r="B150" s="23" t="s">
        <v>58</v>
      </c>
      <c r="C150" s="12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20">
        <f t="shared" si="19"/>
        <v>0</v>
      </c>
    </row>
    <row r="151" spans="1:30" s="21" customFormat="1" ht="12.5" hidden="1" x14ac:dyDescent="0.25">
      <c r="A151" s="22" t="s">
        <v>59</v>
      </c>
      <c r="B151" s="23" t="s">
        <v>60</v>
      </c>
      <c r="C151" s="12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20">
        <f t="shared" si="19"/>
        <v>0</v>
      </c>
    </row>
    <row r="152" spans="1:30" s="21" customFormat="1" ht="12.5" hidden="1" x14ac:dyDescent="0.25">
      <c r="A152" s="22" t="s">
        <v>61</v>
      </c>
      <c r="B152" s="23" t="s">
        <v>62</v>
      </c>
      <c r="C152" s="12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20">
        <f t="shared" si="19"/>
        <v>0</v>
      </c>
    </row>
    <row r="153" spans="1:30" s="21" customFormat="1" ht="12.5" hidden="1" x14ac:dyDescent="0.25">
      <c r="A153" s="22" t="s">
        <v>63</v>
      </c>
      <c r="B153" s="23" t="s">
        <v>64</v>
      </c>
      <c r="C153" s="12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20">
        <f t="shared" si="19"/>
        <v>0</v>
      </c>
    </row>
    <row r="154" spans="1:30" s="21" customFormat="1" hidden="1" x14ac:dyDescent="0.3">
      <c r="A154" s="35" t="s">
        <v>94</v>
      </c>
      <c r="B154" s="25"/>
      <c r="C154" s="26">
        <f t="shared" ref="C154:AD154" si="22">SUM(C148:C153)</f>
        <v>0</v>
      </c>
      <c r="D154" s="27">
        <f t="shared" si="22"/>
        <v>0</v>
      </c>
      <c r="E154" s="27">
        <f t="shared" si="22"/>
        <v>0</v>
      </c>
      <c r="F154" s="27">
        <f t="shared" si="22"/>
        <v>0</v>
      </c>
      <c r="G154" s="27">
        <f t="shared" si="22"/>
        <v>0</v>
      </c>
      <c r="H154" s="27">
        <f t="shared" si="22"/>
        <v>0</v>
      </c>
      <c r="I154" s="27">
        <f t="shared" si="22"/>
        <v>0</v>
      </c>
      <c r="J154" s="27">
        <f t="shared" ref="J154" si="23">SUM(J148:J153)</f>
        <v>0</v>
      </c>
      <c r="K154" s="27">
        <f t="shared" si="22"/>
        <v>0</v>
      </c>
      <c r="L154" s="27">
        <f t="shared" si="22"/>
        <v>0</v>
      </c>
      <c r="M154" s="27">
        <f t="shared" si="22"/>
        <v>0</v>
      </c>
      <c r="N154" s="27">
        <f t="shared" si="22"/>
        <v>0</v>
      </c>
      <c r="O154" s="27">
        <f t="shared" si="22"/>
        <v>0</v>
      </c>
      <c r="P154" s="27">
        <f t="shared" si="22"/>
        <v>0</v>
      </c>
      <c r="Q154" s="27">
        <f t="shared" si="22"/>
        <v>0</v>
      </c>
      <c r="R154" s="27">
        <f t="shared" si="22"/>
        <v>0</v>
      </c>
      <c r="S154" s="27">
        <f t="shared" si="22"/>
        <v>0</v>
      </c>
      <c r="T154" s="27">
        <f t="shared" si="22"/>
        <v>0</v>
      </c>
      <c r="U154" s="27">
        <f t="shared" si="22"/>
        <v>0</v>
      </c>
      <c r="V154" s="27">
        <f t="shared" si="22"/>
        <v>0</v>
      </c>
      <c r="W154" s="27">
        <f t="shared" si="22"/>
        <v>0</v>
      </c>
      <c r="X154" s="27">
        <f t="shared" si="22"/>
        <v>0</v>
      </c>
      <c r="Y154" s="27">
        <f t="shared" si="22"/>
        <v>0</v>
      </c>
      <c r="Z154" s="27">
        <f t="shared" si="22"/>
        <v>0</v>
      </c>
      <c r="AA154" s="27">
        <f t="shared" si="22"/>
        <v>0</v>
      </c>
      <c r="AB154" s="27">
        <f t="shared" si="22"/>
        <v>0</v>
      </c>
      <c r="AC154" s="27">
        <f t="shared" si="22"/>
        <v>0</v>
      </c>
      <c r="AD154" s="28">
        <f t="shared" si="22"/>
        <v>0</v>
      </c>
    </row>
    <row r="155" spans="1:30" s="21" customFormat="1" x14ac:dyDescent="0.3">
      <c r="A155" s="10"/>
      <c r="B155" s="2"/>
      <c r="C155" s="29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20"/>
    </row>
    <row r="156" spans="1:30" s="21" customFormat="1" ht="39" x14ac:dyDescent="0.3">
      <c r="A156" s="10" t="s">
        <v>95</v>
      </c>
      <c r="B156" s="2"/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20"/>
    </row>
    <row r="157" spans="1:30" s="21" customFormat="1" ht="12.5" x14ac:dyDescent="0.25">
      <c r="A157" s="22" t="s">
        <v>53</v>
      </c>
      <c r="B157" s="23" t="s">
        <v>54</v>
      </c>
      <c r="C157" s="36" t="s">
        <v>96</v>
      </c>
      <c r="D157" s="37">
        <v>0</v>
      </c>
      <c r="E157" s="37" t="s">
        <v>96</v>
      </c>
      <c r="F157" s="37" t="s">
        <v>96</v>
      </c>
      <c r="G157" s="37" t="s">
        <v>96</v>
      </c>
      <c r="H157" s="37">
        <v>0</v>
      </c>
      <c r="I157" s="37" t="s">
        <v>96</v>
      </c>
      <c r="J157" s="37" t="s">
        <v>96</v>
      </c>
      <c r="K157" s="37" t="s">
        <v>96</v>
      </c>
      <c r="L157" s="37" t="s">
        <v>96</v>
      </c>
      <c r="M157" s="37" t="s">
        <v>96</v>
      </c>
      <c r="N157" s="37">
        <v>0</v>
      </c>
      <c r="O157" s="37" t="s">
        <v>96</v>
      </c>
      <c r="P157" s="37" t="s">
        <v>96</v>
      </c>
      <c r="Q157" s="37" t="s">
        <v>96</v>
      </c>
      <c r="R157" s="37" t="s">
        <v>96</v>
      </c>
      <c r="S157" s="37" t="s">
        <v>96</v>
      </c>
      <c r="T157" s="37" t="s">
        <v>96</v>
      </c>
      <c r="U157" s="37">
        <v>0</v>
      </c>
      <c r="V157" s="37" t="s">
        <v>96</v>
      </c>
      <c r="W157" s="37" t="s">
        <v>96</v>
      </c>
      <c r="X157" s="37" t="s">
        <v>96</v>
      </c>
      <c r="Y157" s="37" t="s">
        <v>96</v>
      </c>
      <c r="Z157" s="37" t="s">
        <v>96</v>
      </c>
      <c r="AA157" s="37" t="s">
        <v>96</v>
      </c>
      <c r="AB157" s="37" t="s">
        <v>96</v>
      </c>
      <c r="AC157" s="37" t="s">
        <v>96</v>
      </c>
      <c r="AD157" s="38">
        <f t="shared" si="19"/>
        <v>0</v>
      </c>
    </row>
    <row r="158" spans="1:30" s="21" customFormat="1" ht="12.5" x14ac:dyDescent="0.25">
      <c r="A158" s="22" t="s">
        <v>55</v>
      </c>
      <c r="B158" s="23" t="s">
        <v>56</v>
      </c>
      <c r="C158" s="36" t="s">
        <v>96</v>
      </c>
      <c r="D158" s="37">
        <v>0</v>
      </c>
      <c r="E158" s="37" t="s">
        <v>96</v>
      </c>
      <c r="F158" s="37" t="s">
        <v>96</v>
      </c>
      <c r="G158" s="37" t="s">
        <v>96</v>
      </c>
      <c r="H158" s="37">
        <v>0</v>
      </c>
      <c r="I158" s="37" t="s">
        <v>96</v>
      </c>
      <c r="J158" s="37" t="s">
        <v>96</v>
      </c>
      <c r="K158" s="37" t="s">
        <v>96</v>
      </c>
      <c r="L158" s="37" t="s">
        <v>96</v>
      </c>
      <c r="M158" s="37" t="s">
        <v>96</v>
      </c>
      <c r="N158" s="37">
        <v>0</v>
      </c>
      <c r="O158" s="37" t="s">
        <v>96</v>
      </c>
      <c r="P158" s="37" t="s">
        <v>96</v>
      </c>
      <c r="Q158" s="37" t="s">
        <v>96</v>
      </c>
      <c r="R158" s="37" t="s">
        <v>96</v>
      </c>
      <c r="S158" s="37" t="s">
        <v>96</v>
      </c>
      <c r="T158" s="37" t="s">
        <v>96</v>
      </c>
      <c r="U158" s="37">
        <v>0</v>
      </c>
      <c r="V158" s="37" t="s">
        <v>96</v>
      </c>
      <c r="W158" s="37" t="s">
        <v>96</v>
      </c>
      <c r="X158" s="37" t="s">
        <v>96</v>
      </c>
      <c r="Y158" s="37" t="s">
        <v>96</v>
      </c>
      <c r="Z158" s="37" t="s">
        <v>96</v>
      </c>
      <c r="AA158" s="37" t="s">
        <v>96</v>
      </c>
      <c r="AB158" s="37" t="s">
        <v>96</v>
      </c>
      <c r="AC158" s="37" t="s">
        <v>96</v>
      </c>
      <c r="AD158" s="38">
        <f t="shared" si="19"/>
        <v>0</v>
      </c>
    </row>
    <row r="159" spans="1:30" s="21" customFormat="1" ht="12.5" x14ac:dyDescent="0.25">
      <c r="A159" s="22" t="s">
        <v>57</v>
      </c>
      <c r="B159" s="23" t="s">
        <v>58</v>
      </c>
      <c r="C159" s="36" t="s">
        <v>96</v>
      </c>
      <c r="D159" s="37">
        <f>'[1]FY25 PPSEL Revised'!G139</f>
        <v>5500</v>
      </c>
      <c r="E159" s="37" t="s">
        <v>96</v>
      </c>
      <c r="F159" s="37" t="s">
        <v>96</v>
      </c>
      <c r="G159" s="37" t="s">
        <v>96</v>
      </c>
      <c r="H159" s="37">
        <v>0</v>
      </c>
      <c r="I159" s="37" t="s">
        <v>96</v>
      </c>
      <c r="J159" s="37" t="s">
        <v>96</v>
      </c>
      <c r="K159" s="37" t="s">
        <v>96</v>
      </c>
      <c r="L159" s="37" t="s">
        <v>96</v>
      </c>
      <c r="M159" s="37" t="s">
        <v>96</v>
      </c>
      <c r="N159" s="37">
        <v>0</v>
      </c>
      <c r="O159" s="37" t="s">
        <v>96</v>
      </c>
      <c r="P159" s="37" t="s">
        <v>96</v>
      </c>
      <c r="Q159" s="37" t="s">
        <v>96</v>
      </c>
      <c r="R159" s="37" t="s">
        <v>96</v>
      </c>
      <c r="S159" s="37" t="s">
        <v>96</v>
      </c>
      <c r="T159" s="37" t="s">
        <v>96</v>
      </c>
      <c r="U159" s="37">
        <v>0</v>
      </c>
      <c r="V159" s="37" t="s">
        <v>96</v>
      </c>
      <c r="W159" s="37" t="s">
        <v>96</v>
      </c>
      <c r="X159" s="37" t="s">
        <v>96</v>
      </c>
      <c r="Y159" s="37" t="s">
        <v>96</v>
      </c>
      <c r="Z159" s="37" t="s">
        <v>96</v>
      </c>
      <c r="AA159" s="37" t="s">
        <v>96</v>
      </c>
      <c r="AB159" s="37" t="s">
        <v>96</v>
      </c>
      <c r="AC159" s="37" t="s">
        <v>96</v>
      </c>
      <c r="AD159" s="38">
        <f t="shared" si="19"/>
        <v>5500</v>
      </c>
    </row>
    <row r="160" spans="1:30" s="21" customFormat="1" ht="12.5" x14ac:dyDescent="0.25">
      <c r="A160" s="22" t="s">
        <v>59</v>
      </c>
      <c r="B160" s="23" t="s">
        <v>60</v>
      </c>
      <c r="C160" s="36" t="s">
        <v>96</v>
      </c>
      <c r="D160" s="37">
        <v>0</v>
      </c>
      <c r="E160" s="37" t="s">
        <v>96</v>
      </c>
      <c r="F160" s="37" t="s">
        <v>96</v>
      </c>
      <c r="G160" s="37" t="s">
        <v>96</v>
      </c>
      <c r="H160" s="37">
        <v>0</v>
      </c>
      <c r="I160" s="37" t="s">
        <v>96</v>
      </c>
      <c r="J160" s="37" t="s">
        <v>96</v>
      </c>
      <c r="K160" s="37" t="s">
        <v>96</v>
      </c>
      <c r="L160" s="37" t="s">
        <v>96</v>
      </c>
      <c r="M160" s="37" t="s">
        <v>96</v>
      </c>
      <c r="N160" s="37">
        <v>0</v>
      </c>
      <c r="O160" s="37" t="s">
        <v>96</v>
      </c>
      <c r="P160" s="37" t="s">
        <v>96</v>
      </c>
      <c r="Q160" s="37" t="s">
        <v>96</v>
      </c>
      <c r="R160" s="37" t="s">
        <v>96</v>
      </c>
      <c r="S160" s="37" t="s">
        <v>96</v>
      </c>
      <c r="T160" s="37" t="s">
        <v>96</v>
      </c>
      <c r="U160" s="37">
        <v>0</v>
      </c>
      <c r="V160" s="37" t="s">
        <v>96</v>
      </c>
      <c r="W160" s="37" t="s">
        <v>96</v>
      </c>
      <c r="X160" s="37" t="s">
        <v>96</v>
      </c>
      <c r="Y160" s="37" t="s">
        <v>96</v>
      </c>
      <c r="Z160" s="37" t="s">
        <v>96</v>
      </c>
      <c r="AA160" s="37" t="s">
        <v>96</v>
      </c>
      <c r="AB160" s="37" t="s">
        <v>96</v>
      </c>
      <c r="AC160" s="37" t="s">
        <v>96</v>
      </c>
      <c r="AD160" s="38">
        <f t="shared" si="19"/>
        <v>0</v>
      </c>
    </row>
    <row r="161" spans="1:30" s="21" customFormat="1" ht="12.5" x14ac:dyDescent="0.25">
      <c r="A161" s="22" t="s">
        <v>61</v>
      </c>
      <c r="B161" s="23" t="s">
        <v>62</v>
      </c>
      <c r="C161" s="36" t="s">
        <v>96</v>
      </c>
      <c r="D161" s="37">
        <v>0</v>
      </c>
      <c r="E161" s="37" t="s">
        <v>96</v>
      </c>
      <c r="F161" s="37" t="s">
        <v>96</v>
      </c>
      <c r="G161" s="37" t="s">
        <v>96</v>
      </c>
      <c r="H161" s="37">
        <v>0</v>
      </c>
      <c r="I161" s="37" t="s">
        <v>96</v>
      </c>
      <c r="J161" s="37" t="s">
        <v>96</v>
      </c>
      <c r="K161" s="37" t="s">
        <v>96</v>
      </c>
      <c r="L161" s="37" t="s">
        <v>96</v>
      </c>
      <c r="M161" s="37" t="s">
        <v>96</v>
      </c>
      <c r="N161" s="37">
        <v>0</v>
      </c>
      <c r="O161" s="37" t="s">
        <v>96</v>
      </c>
      <c r="P161" s="37" t="s">
        <v>96</v>
      </c>
      <c r="Q161" s="37" t="s">
        <v>96</v>
      </c>
      <c r="R161" s="37" t="s">
        <v>96</v>
      </c>
      <c r="S161" s="37" t="s">
        <v>96</v>
      </c>
      <c r="T161" s="37" t="s">
        <v>96</v>
      </c>
      <c r="U161" s="37">
        <v>0</v>
      </c>
      <c r="V161" s="37" t="s">
        <v>96</v>
      </c>
      <c r="W161" s="37" t="s">
        <v>96</v>
      </c>
      <c r="X161" s="37" t="s">
        <v>96</v>
      </c>
      <c r="Y161" s="37" t="s">
        <v>96</v>
      </c>
      <c r="Z161" s="37" t="s">
        <v>96</v>
      </c>
      <c r="AA161" s="37" t="s">
        <v>96</v>
      </c>
      <c r="AB161" s="37" t="s">
        <v>96</v>
      </c>
      <c r="AC161" s="37" t="s">
        <v>96</v>
      </c>
      <c r="AD161" s="38">
        <f t="shared" si="19"/>
        <v>0</v>
      </c>
    </row>
    <row r="162" spans="1:30" s="21" customFormat="1" ht="12.5" x14ac:dyDescent="0.25">
      <c r="A162" s="22" t="s">
        <v>63</v>
      </c>
      <c r="B162" s="23" t="s">
        <v>64</v>
      </c>
      <c r="C162" s="12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20">
        <f t="shared" si="19"/>
        <v>0</v>
      </c>
    </row>
    <row r="163" spans="1:30" s="21" customFormat="1" x14ac:dyDescent="0.3">
      <c r="A163" s="35" t="s">
        <v>97</v>
      </c>
      <c r="B163" s="25"/>
      <c r="C163" s="26">
        <f t="shared" ref="C163:AD163" si="24">SUM(C157:C162)</f>
        <v>0</v>
      </c>
      <c r="D163" s="27">
        <f t="shared" si="24"/>
        <v>5500</v>
      </c>
      <c r="E163" s="27">
        <f t="shared" si="24"/>
        <v>0</v>
      </c>
      <c r="F163" s="27">
        <f t="shared" si="24"/>
        <v>0</v>
      </c>
      <c r="G163" s="27">
        <f>SUM(G157:G162)</f>
        <v>0</v>
      </c>
      <c r="H163" s="27">
        <f t="shared" si="24"/>
        <v>0</v>
      </c>
      <c r="I163" s="27">
        <f t="shared" si="24"/>
        <v>0</v>
      </c>
      <c r="J163" s="27">
        <f t="shared" si="24"/>
        <v>0</v>
      </c>
      <c r="K163" s="27">
        <f t="shared" si="24"/>
        <v>0</v>
      </c>
      <c r="L163" s="27">
        <f t="shared" si="24"/>
        <v>0</v>
      </c>
      <c r="M163" s="27">
        <f t="shared" si="24"/>
        <v>0</v>
      </c>
      <c r="N163" s="27">
        <f t="shared" si="24"/>
        <v>0</v>
      </c>
      <c r="O163" s="27">
        <f t="shared" si="24"/>
        <v>0</v>
      </c>
      <c r="P163" s="27">
        <f t="shared" si="24"/>
        <v>0</v>
      </c>
      <c r="Q163" s="27">
        <f t="shared" si="24"/>
        <v>0</v>
      </c>
      <c r="R163" s="27">
        <f t="shared" si="24"/>
        <v>0</v>
      </c>
      <c r="S163" s="27">
        <f t="shared" si="24"/>
        <v>0</v>
      </c>
      <c r="T163" s="27">
        <f t="shared" si="24"/>
        <v>0</v>
      </c>
      <c r="U163" s="27">
        <f t="shared" si="24"/>
        <v>0</v>
      </c>
      <c r="V163" s="27">
        <f t="shared" si="24"/>
        <v>0</v>
      </c>
      <c r="W163" s="27">
        <f t="shared" si="24"/>
        <v>0</v>
      </c>
      <c r="X163" s="27">
        <f t="shared" si="24"/>
        <v>0</v>
      </c>
      <c r="Y163" s="27">
        <f t="shared" si="24"/>
        <v>0</v>
      </c>
      <c r="Z163" s="27">
        <f t="shared" si="24"/>
        <v>0</v>
      </c>
      <c r="AA163" s="27">
        <f t="shared" si="24"/>
        <v>0</v>
      </c>
      <c r="AB163" s="27">
        <f t="shared" si="24"/>
        <v>0</v>
      </c>
      <c r="AC163" s="27">
        <f t="shared" si="24"/>
        <v>0</v>
      </c>
      <c r="AD163" s="28">
        <f t="shared" si="24"/>
        <v>5500</v>
      </c>
    </row>
    <row r="164" spans="1:30" s="21" customFormat="1" x14ac:dyDescent="0.3">
      <c r="A164" s="10"/>
      <c r="B164" s="2"/>
      <c r="C164" s="29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20"/>
    </row>
    <row r="165" spans="1:30" s="21" customFormat="1" x14ac:dyDescent="0.3">
      <c r="A165" s="24" t="s">
        <v>98</v>
      </c>
      <c r="B165" s="25"/>
      <c r="C165" s="26">
        <f t="shared" ref="C165:AD165" si="25">SUM(C145+C28+C163+C154)</f>
        <v>0</v>
      </c>
      <c r="D165" s="27">
        <f t="shared" si="25"/>
        <v>4893604.6344150007</v>
      </c>
      <c r="E165" s="27">
        <f t="shared" si="25"/>
        <v>0</v>
      </c>
      <c r="F165" s="27">
        <f t="shared" si="25"/>
        <v>0</v>
      </c>
      <c r="G165" s="27">
        <f t="shared" si="25"/>
        <v>0</v>
      </c>
      <c r="H165" s="27">
        <f t="shared" si="25"/>
        <v>508563.45</v>
      </c>
      <c r="I165" s="27">
        <f t="shared" si="25"/>
        <v>0</v>
      </c>
      <c r="J165" s="27">
        <f t="shared" ref="J165" si="26">SUM(J145+J28+J163+J154)</f>
        <v>0</v>
      </c>
      <c r="K165" s="27">
        <f t="shared" si="25"/>
        <v>0</v>
      </c>
      <c r="L165" s="27">
        <f t="shared" si="25"/>
        <v>0</v>
      </c>
      <c r="M165" s="27">
        <f t="shared" si="25"/>
        <v>0</v>
      </c>
      <c r="N165" s="27">
        <f t="shared" si="25"/>
        <v>0</v>
      </c>
      <c r="O165" s="27">
        <f t="shared" si="25"/>
        <v>0</v>
      </c>
      <c r="P165" s="27">
        <f t="shared" si="25"/>
        <v>0</v>
      </c>
      <c r="Q165" s="27">
        <f t="shared" si="25"/>
        <v>0</v>
      </c>
      <c r="R165" s="27">
        <f t="shared" si="25"/>
        <v>0</v>
      </c>
      <c r="S165" s="27">
        <f t="shared" si="25"/>
        <v>0</v>
      </c>
      <c r="T165" s="27">
        <f t="shared" si="25"/>
        <v>0</v>
      </c>
      <c r="U165" s="27">
        <f t="shared" si="25"/>
        <v>302606</v>
      </c>
      <c r="V165" s="27">
        <f t="shared" si="25"/>
        <v>0</v>
      </c>
      <c r="W165" s="27">
        <f t="shared" si="25"/>
        <v>0</v>
      </c>
      <c r="X165" s="27">
        <f t="shared" si="25"/>
        <v>0</v>
      </c>
      <c r="Y165" s="27">
        <f t="shared" si="25"/>
        <v>0</v>
      </c>
      <c r="Z165" s="27">
        <f t="shared" si="25"/>
        <v>0</v>
      </c>
      <c r="AA165" s="27">
        <f t="shared" si="25"/>
        <v>0</v>
      </c>
      <c r="AB165" s="27">
        <f t="shared" si="25"/>
        <v>0</v>
      </c>
      <c r="AC165" s="27">
        <f t="shared" si="25"/>
        <v>0</v>
      </c>
      <c r="AD165" s="28">
        <f t="shared" si="25"/>
        <v>5704774.0844149999</v>
      </c>
    </row>
    <row r="166" spans="1:30" s="21" customFormat="1" x14ac:dyDescent="0.3">
      <c r="A166" s="10"/>
      <c r="B166" s="2"/>
      <c r="C166" s="29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20"/>
    </row>
    <row r="167" spans="1:30" s="21" customFormat="1" x14ac:dyDescent="0.3">
      <c r="A167" s="10" t="s">
        <v>99</v>
      </c>
      <c r="B167" s="2"/>
      <c r="C167" s="29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20"/>
    </row>
    <row r="168" spans="1:30" s="21" customFormat="1" ht="12.5" x14ac:dyDescent="0.25">
      <c r="A168" s="31" t="s">
        <v>100</v>
      </c>
      <c r="B168" s="23" t="s">
        <v>101</v>
      </c>
      <c r="C168" s="12">
        <v>0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20">
        <f t="shared" si="19"/>
        <v>0</v>
      </c>
    </row>
    <row r="169" spans="1:30" s="21" customFormat="1" ht="12.5" x14ac:dyDescent="0.25">
      <c r="A169" s="31" t="s">
        <v>102</v>
      </c>
      <c r="B169" s="23" t="s">
        <v>101</v>
      </c>
      <c r="C169" s="12">
        <v>0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20">
        <f t="shared" si="19"/>
        <v>0</v>
      </c>
    </row>
    <row r="170" spans="1:30" s="21" customFormat="1" ht="12.5" x14ac:dyDescent="0.25">
      <c r="A170" s="31" t="s">
        <v>103</v>
      </c>
      <c r="B170" s="23" t="s">
        <v>101</v>
      </c>
      <c r="C170" s="12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20">
        <f t="shared" si="19"/>
        <v>0</v>
      </c>
    </row>
    <row r="171" spans="1:30" s="21" customFormat="1" ht="12.5" x14ac:dyDescent="0.25">
      <c r="A171" s="31" t="s">
        <v>104</v>
      </c>
      <c r="B171" s="23" t="s">
        <v>101</v>
      </c>
      <c r="C171" s="12">
        <v>0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20">
        <f t="shared" si="19"/>
        <v>0</v>
      </c>
    </row>
    <row r="172" spans="1:30" s="21" customFormat="1" ht="12.5" x14ac:dyDescent="0.25">
      <c r="A172" s="31" t="s">
        <v>105</v>
      </c>
      <c r="B172" s="23" t="s">
        <v>101</v>
      </c>
      <c r="C172" s="12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20">
        <f t="shared" si="19"/>
        <v>0</v>
      </c>
    </row>
    <row r="173" spans="1:30" s="21" customFormat="1" ht="12.5" x14ac:dyDescent="0.25">
      <c r="A173" s="39" t="s">
        <v>106</v>
      </c>
      <c r="B173" s="23" t="s">
        <v>101</v>
      </c>
      <c r="C173" s="12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20">
        <f t="shared" si="19"/>
        <v>0</v>
      </c>
    </row>
    <row r="174" spans="1:30" s="21" customFormat="1" x14ac:dyDescent="0.3">
      <c r="A174" s="24" t="s">
        <v>107</v>
      </c>
      <c r="B174" s="25"/>
      <c r="C174" s="26">
        <f>SUM(C168:C173)</f>
        <v>0</v>
      </c>
      <c r="D174" s="27">
        <f t="shared" ref="D174:AD174" si="27">SUM(D168:D173)</f>
        <v>0</v>
      </c>
      <c r="E174" s="27">
        <f t="shared" si="27"/>
        <v>0</v>
      </c>
      <c r="F174" s="27">
        <f t="shared" si="27"/>
        <v>0</v>
      </c>
      <c r="G174" s="27">
        <f t="shared" si="27"/>
        <v>0</v>
      </c>
      <c r="H174" s="27">
        <f t="shared" si="27"/>
        <v>0</v>
      </c>
      <c r="I174" s="27">
        <f t="shared" si="27"/>
        <v>0</v>
      </c>
      <c r="J174" s="27">
        <f t="shared" si="27"/>
        <v>0</v>
      </c>
      <c r="K174" s="27">
        <f t="shared" si="27"/>
        <v>0</v>
      </c>
      <c r="L174" s="27">
        <f t="shared" si="27"/>
        <v>0</v>
      </c>
      <c r="M174" s="27">
        <f t="shared" si="27"/>
        <v>0</v>
      </c>
      <c r="N174" s="27">
        <f t="shared" si="27"/>
        <v>0</v>
      </c>
      <c r="O174" s="27">
        <f t="shared" si="27"/>
        <v>0</v>
      </c>
      <c r="P174" s="27">
        <f t="shared" si="27"/>
        <v>0</v>
      </c>
      <c r="Q174" s="27">
        <f t="shared" si="27"/>
        <v>0</v>
      </c>
      <c r="R174" s="27">
        <f t="shared" si="27"/>
        <v>0</v>
      </c>
      <c r="S174" s="27">
        <f t="shared" si="27"/>
        <v>0</v>
      </c>
      <c r="T174" s="27">
        <f t="shared" si="27"/>
        <v>0</v>
      </c>
      <c r="U174" s="27">
        <f t="shared" si="27"/>
        <v>0</v>
      </c>
      <c r="V174" s="27">
        <f t="shared" si="27"/>
        <v>0</v>
      </c>
      <c r="W174" s="27">
        <f t="shared" si="27"/>
        <v>0</v>
      </c>
      <c r="X174" s="27">
        <f t="shared" si="27"/>
        <v>0</v>
      </c>
      <c r="Y174" s="27">
        <f t="shared" si="27"/>
        <v>0</v>
      </c>
      <c r="Z174" s="27">
        <f t="shared" si="27"/>
        <v>0</v>
      </c>
      <c r="AA174" s="27">
        <f t="shared" si="27"/>
        <v>0</v>
      </c>
      <c r="AB174" s="27">
        <f t="shared" si="27"/>
        <v>0</v>
      </c>
      <c r="AC174" s="27">
        <f t="shared" si="27"/>
        <v>0</v>
      </c>
      <c r="AD174" s="28">
        <f t="shared" si="27"/>
        <v>0</v>
      </c>
    </row>
    <row r="175" spans="1:30" s="21" customFormat="1" x14ac:dyDescent="0.3">
      <c r="A175" s="10"/>
      <c r="B175" s="2"/>
      <c r="C175" s="29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20"/>
    </row>
    <row r="176" spans="1:30" s="21" customFormat="1" x14ac:dyDescent="0.3">
      <c r="A176" s="24" t="s">
        <v>108</v>
      </c>
      <c r="B176" s="25"/>
      <c r="C176" s="26">
        <f t="shared" ref="C176:AD176" si="28">C165+C174</f>
        <v>0</v>
      </c>
      <c r="D176" s="27">
        <f t="shared" si="28"/>
        <v>4893604.6344150007</v>
      </c>
      <c r="E176" s="27">
        <f t="shared" si="28"/>
        <v>0</v>
      </c>
      <c r="F176" s="27">
        <f t="shared" si="28"/>
        <v>0</v>
      </c>
      <c r="G176" s="27">
        <f t="shared" si="28"/>
        <v>0</v>
      </c>
      <c r="H176" s="27">
        <f t="shared" si="28"/>
        <v>508563.45</v>
      </c>
      <c r="I176" s="27">
        <f t="shared" si="28"/>
        <v>0</v>
      </c>
      <c r="J176" s="27">
        <f t="shared" si="28"/>
        <v>0</v>
      </c>
      <c r="K176" s="27">
        <f t="shared" si="28"/>
        <v>0</v>
      </c>
      <c r="L176" s="27">
        <f t="shared" si="28"/>
        <v>0</v>
      </c>
      <c r="M176" s="27">
        <f t="shared" si="28"/>
        <v>0</v>
      </c>
      <c r="N176" s="27">
        <f t="shared" si="28"/>
        <v>0</v>
      </c>
      <c r="O176" s="27">
        <f t="shared" si="28"/>
        <v>0</v>
      </c>
      <c r="P176" s="27">
        <f t="shared" si="28"/>
        <v>0</v>
      </c>
      <c r="Q176" s="27">
        <f t="shared" si="28"/>
        <v>0</v>
      </c>
      <c r="R176" s="27">
        <f t="shared" si="28"/>
        <v>0</v>
      </c>
      <c r="S176" s="27">
        <f t="shared" si="28"/>
        <v>0</v>
      </c>
      <c r="T176" s="27">
        <f t="shared" si="28"/>
        <v>0</v>
      </c>
      <c r="U176" s="27">
        <f t="shared" si="28"/>
        <v>302606</v>
      </c>
      <c r="V176" s="27">
        <f t="shared" si="28"/>
        <v>0</v>
      </c>
      <c r="W176" s="27">
        <f t="shared" si="28"/>
        <v>0</v>
      </c>
      <c r="X176" s="27">
        <f t="shared" si="28"/>
        <v>0</v>
      </c>
      <c r="Y176" s="27">
        <f t="shared" si="28"/>
        <v>0</v>
      </c>
      <c r="Z176" s="27">
        <f t="shared" si="28"/>
        <v>0</v>
      </c>
      <c r="AA176" s="27">
        <f t="shared" si="28"/>
        <v>0</v>
      </c>
      <c r="AB176" s="27">
        <f t="shared" si="28"/>
        <v>0</v>
      </c>
      <c r="AC176" s="27">
        <f t="shared" si="28"/>
        <v>0</v>
      </c>
      <c r="AD176" s="28">
        <f t="shared" si="28"/>
        <v>5704774.0844149999</v>
      </c>
    </row>
    <row r="177" spans="1:30" s="21" customFormat="1" x14ac:dyDescent="0.3">
      <c r="A177" s="10"/>
      <c r="B177" s="2"/>
      <c r="C177" s="29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20"/>
    </row>
    <row r="178" spans="1:30" s="21" customFormat="1" x14ac:dyDescent="0.3">
      <c r="A178" s="10" t="s">
        <v>109</v>
      </c>
      <c r="B178" s="2"/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20"/>
    </row>
    <row r="179" spans="1:30" s="21" customFormat="1" x14ac:dyDescent="0.3">
      <c r="A179" s="31" t="s">
        <v>110</v>
      </c>
      <c r="B179" s="2" t="s">
        <v>111</v>
      </c>
      <c r="C179" s="12">
        <v>0</v>
      </c>
      <c r="D179" s="33">
        <f>18735</f>
        <v>18735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9">
        <v>0</v>
      </c>
      <c r="AB179" s="19">
        <v>0</v>
      </c>
      <c r="AC179" s="19">
        <v>0</v>
      </c>
      <c r="AD179" s="20">
        <f t="shared" si="19"/>
        <v>18735</v>
      </c>
    </row>
    <row r="180" spans="1:30" s="21" customFormat="1" x14ac:dyDescent="0.3">
      <c r="A180" s="31" t="s">
        <v>112</v>
      </c>
      <c r="B180" s="2" t="s">
        <v>113</v>
      </c>
      <c r="C180" s="12">
        <v>0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20">
        <f t="shared" si="19"/>
        <v>0</v>
      </c>
    </row>
    <row r="181" spans="1:30" s="21" customFormat="1" x14ac:dyDescent="0.3">
      <c r="A181" s="31" t="s">
        <v>114</v>
      </c>
      <c r="B181" s="2" t="s">
        <v>115</v>
      </c>
      <c r="C181" s="12">
        <v>0</v>
      </c>
      <c r="D181" s="33">
        <v>136000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20">
        <f t="shared" si="19"/>
        <v>136000</v>
      </c>
    </row>
    <row r="182" spans="1:30" s="21" customFormat="1" x14ac:dyDescent="0.3">
      <c r="A182" s="31" t="s">
        <v>116</v>
      </c>
      <c r="B182" s="2" t="s">
        <v>117</v>
      </c>
      <c r="C182" s="12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20">
        <f t="shared" si="19"/>
        <v>0</v>
      </c>
    </row>
    <row r="183" spans="1:30" s="21" customFormat="1" x14ac:dyDescent="0.3">
      <c r="A183" s="39" t="s">
        <v>118</v>
      </c>
      <c r="B183" s="2" t="s">
        <v>119</v>
      </c>
      <c r="C183" s="12">
        <v>0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0</v>
      </c>
      <c r="AB183" s="19">
        <v>0</v>
      </c>
      <c r="AC183" s="19">
        <v>0</v>
      </c>
      <c r="AD183" s="20">
        <f t="shared" si="19"/>
        <v>0</v>
      </c>
    </row>
    <row r="184" spans="1:30" s="21" customFormat="1" x14ac:dyDescent="0.3">
      <c r="A184" s="31" t="s">
        <v>120</v>
      </c>
      <c r="B184" s="2" t="s">
        <v>121</v>
      </c>
      <c r="C184" s="12">
        <v>0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20">
        <f t="shared" si="19"/>
        <v>0</v>
      </c>
    </row>
    <row r="185" spans="1:30" s="21" customFormat="1" x14ac:dyDescent="0.3">
      <c r="A185" s="31" t="s">
        <v>122</v>
      </c>
      <c r="B185" s="2" t="s">
        <v>123</v>
      </c>
      <c r="C185" s="12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20">
        <f t="shared" si="19"/>
        <v>0</v>
      </c>
    </row>
    <row r="186" spans="1:30" s="21" customFormat="1" x14ac:dyDescent="0.3">
      <c r="A186" s="31" t="s">
        <v>124</v>
      </c>
      <c r="B186" s="2" t="s">
        <v>125</v>
      </c>
      <c r="C186" s="12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20">
        <f t="shared" si="19"/>
        <v>0</v>
      </c>
    </row>
    <row r="187" spans="1:30" s="21" customFormat="1" x14ac:dyDescent="0.3">
      <c r="A187" s="31" t="s">
        <v>126</v>
      </c>
      <c r="B187" s="2" t="s">
        <v>127</v>
      </c>
      <c r="C187" s="12"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20">
        <f t="shared" ref="AD187" si="29">SUM(C187:AC187)</f>
        <v>0</v>
      </c>
    </row>
    <row r="188" spans="1:30" s="21" customFormat="1" x14ac:dyDescent="0.3">
      <c r="A188" s="31" t="s">
        <v>128</v>
      </c>
      <c r="B188" s="2" t="s">
        <v>129</v>
      </c>
      <c r="C188" s="12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20">
        <f t="shared" si="19"/>
        <v>0</v>
      </c>
    </row>
    <row r="189" spans="1:30" s="21" customFormat="1" x14ac:dyDescent="0.3">
      <c r="A189" s="31" t="s">
        <v>130</v>
      </c>
      <c r="B189" s="2" t="s">
        <v>129</v>
      </c>
      <c r="C189" s="12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20">
        <f t="shared" si="19"/>
        <v>0</v>
      </c>
    </row>
    <row r="190" spans="1:30" s="21" customFormat="1" x14ac:dyDescent="0.3">
      <c r="A190" s="31" t="s">
        <v>131</v>
      </c>
      <c r="B190" s="2" t="s">
        <v>132</v>
      </c>
      <c r="C190" s="12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20">
        <f t="shared" si="19"/>
        <v>0</v>
      </c>
    </row>
    <row r="191" spans="1:30" s="21" customFormat="1" x14ac:dyDescent="0.3">
      <c r="A191" s="31" t="s">
        <v>133</v>
      </c>
      <c r="B191" s="2" t="s">
        <v>134</v>
      </c>
      <c r="C191" s="12">
        <v>0</v>
      </c>
      <c r="D191" s="33">
        <f>3066610+28485</f>
        <v>3095095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20">
        <f t="shared" si="19"/>
        <v>3095095</v>
      </c>
    </row>
    <row r="192" spans="1:30" s="21" customFormat="1" x14ac:dyDescent="0.3">
      <c r="A192" s="31" t="s">
        <v>135</v>
      </c>
      <c r="B192" s="2" t="s">
        <v>136</v>
      </c>
      <c r="C192" s="12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20">
        <f t="shared" si="19"/>
        <v>0</v>
      </c>
    </row>
    <row r="193" spans="1:30" s="21" customFormat="1" x14ac:dyDescent="0.3">
      <c r="A193" s="31" t="s">
        <v>137</v>
      </c>
      <c r="B193" s="2" t="s">
        <v>138</v>
      </c>
      <c r="C193" s="12">
        <v>0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R193" s="19">
        <v>0</v>
      </c>
      <c r="S193" s="19">
        <v>0</v>
      </c>
      <c r="T193" s="19">
        <v>0</v>
      </c>
      <c r="U193" s="33">
        <f>U3</f>
        <v>25949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20">
        <f t="shared" si="19"/>
        <v>25949</v>
      </c>
    </row>
    <row r="194" spans="1:30" s="21" customFormat="1" x14ac:dyDescent="0.3">
      <c r="A194" s="31" t="s">
        <v>139</v>
      </c>
      <c r="B194" s="2" t="s">
        <v>140</v>
      </c>
      <c r="C194" s="12">
        <v>0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U194" s="19">
        <f>289</f>
        <v>289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20">
        <f t="shared" si="19"/>
        <v>289</v>
      </c>
    </row>
    <row r="195" spans="1:30" s="21" customFormat="1" x14ac:dyDescent="0.3">
      <c r="A195" s="24" t="s">
        <v>141</v>
      </c>
      <c r="B195" s="25"/>
      <c r="C195" s="26">
        <f t="shared" ref="C195:AD195" si="30">SUM(C179:C194)</f>
        <v>0</v>
      </c>
      <c r="D195" s="27">
        <f>SUM(D179:D194)</f>
        <v>3249830</v>
      </c>
      <c r="E195" s="27">
        <f t="shared" si="30"/>
        <v>0</v>
      </c>
      <c r="F195" s="27">
        <f t="shared" si="30"/>
        <v>0</v>
      </c>
      <c r="G195" s="27">
        <f t="shared" si="30"/>
        <v>0</v>
      </c>
      <c r="H195" s="27">
        <f t="shared" si="30"/>
        <v>0</v>
      </c>
      <c r="I195" s="27">
        <f t="shared" si="30"/>
        <v>0</v>
      </c>
      <c r="J195" s="27">
        <f t="shared" si="30"/>
        <v>0</v>
      </c>
      <c r="K195" s="27">
        <f t="shared" si="30"/>
        <v>0</v>
      </c>
      <c r="L195" s="27">
        <f t="shared" si="30"/>
        <v>0</v>
      </c>
      <c r="M195" s="27">
        <f t="shared" si="30"/>
        <v>0</v>
      </c>
      <c r="N195" s="27">
        <f t="shared" si="30"/>
        <v>0</v>
      </c>
      <c r="O195" s="27">
        <f t="shared" si="30"/>
        <v>0</v>
      </c>
      <c r="P195" s="27">
        <f t="shared" si="30"/>
        <v>0</v>
      </c>
      <c r="Q195" s="27">
        <f t="shared" si="30"/>
        <v>0</v>
      </c>
      <c r="R195" s="27">
        <f t="shared" si="30"/>
        <v>0</v>
      </c>
      <c r="S195" s="27">
        <f t="shared" si="30"/>
        <v>0</v>
      </c>
      <c r="T195" s="27">
        <f t="shared" si="30"/>
        <v>0</v>
      </c>
      <c r="U195" s="27">
        <f t="shared" si="30"/>
        <v>26238</v>
      </c>
      <c r="V195" s="27">
        <f t="shared" si="30"/>
        <v>0</v>
      </c>
      <c r="W195" s="27">
        <f t="shared" si="30"/>
        <v>0</v>
      </c>
      <c r="X195" s="27">
        <f t="shared" si="30"/>
        <v>0</v>
      </c>
      <c r="Y195" s="27">
        <f t="shared" si="30"/>
        <v>0</v>
      </c>
      <c r="Z195" s="27">
        <f t="shared" si="30"/>
        <v>0</v>
      </c>
      <c r="AA195" s="27">
        <f t="shared" si="30"/>
        <v>0</v>
      </c>
      <c r="AB195" s="27">
        <f t="shared" si="30"/>
        <v>0</v>
      </c>
      <c r="AC195" s="27">
        <f t="shared" si="30"/>
        <v>0</v>
      </c>
      <c r="AD195" s="28">
        <f t="shared" si="30"/>
        <v>3276068</v>
      </c>
    </row>
    <row r="196" spans="1:30" s="21" customFormat="1" x14ac:dyDescent="0.3">
      <c r="A196" s="10"/>
      <c r="B196" s="2"/>
      <c r="C196" s="29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20"/>
    </row>
    <row r="197" spans="1:30" s="21" customFormat="1" ht="52" x14ac:dyDescent="0.3">
      <c r="A197" s="24" t="s">
        <v>142</v>
      </c>
      <c r="B197" s="25"/>
      <c r="C197" s="26">
        <f t="shared" ref="C197:AD197" si="31">C18-C176-C195</f>
        <v>0</v>
      </c>
      <c r="D197" s="27">
        <f>D18-D176-D195</f>
        <v>0.36558499932289124</v>
      </c>
      <c r="E197" s="27">
        <f t="shared" si="31"/>
        <v>0</v>
      </c>
      <c r="F197" s="27">
        <f t="shared" si="31"/>
        <v>0</v>
      </c>
      <c r="G197" s="27">
        <f t="shared" si="31"/>
        <v>0</v>
      </c>
      <c r="H197" s="27">
        <f t="shared" si="31"/>
        <v>-0.16000000003259629</v>
      </c>
      <c r="I197" s="27">
        <f t="shared" si="31"/>
        <v>0</v>
      </c>
      <c r="J197" s="27">
        <f t="shared" si="31"/>
        <v>0</v>
      </c>
      <c r="K197" s="27">
        <f t="shared" si="31"/>
        <v>0</v>
      </c>
      <c r="L197" s="27">
        <f t="shared" si="31"/>
        <v>0</v>
      </c>
      <c r="M197" s="27">
        <f t="shared" si="31"/>
        <v>0</v>
      </c>
      <c r="N197" s="27">
        <f t="shared" si="31"/>
        <v>0</v>
      </c>
      <c r="O197" s="27">
        <f t="shared" si="31"/>
        <v>0</v>
      </c>
      <c r="P197" s="27">
        <f t="shared" si="31"/>
        <v>0</v>
      </c>
      <c r="Q197" s="27">
        <f t="shared" si="31"/>
        <v>0</v>
      </c>
      <c r="R197" s="27">
        <f t="shared" si="31"/>
        <v>0</v>
      </c>
      <c r="S197" s="27">
        <f t="shared" si="31"/>
        <v>0</v>
      </c>
      <c r="T197" s="27">
        <f t="shared" si="31"/>
        <v>0</v>
      </c>
      <c r="U197" s="27">
        <f t="shared" si="31"/>
        <v>0</v>
      </c>
      <c r="V197" s="27">
        <f t="shared" si="31"/>
        <v>0</v>
      </c>
      <c r="W197" s="27">
        <f t="shared" si="31"/>
        <v>0</v>
      </c>
      <c r="X197" s="27">
        <f t="shared" si="31"/>
        <v>0</v>
      </c>
      <c r="Y197" s="27">
        <f t="shared" si="31"/>
        <v>0</v>
      </c>
      <c r="Z197" s="27">
        <f t="shared" si="31"/>
        <v>0</v>
      </c>
      <c r="AA197" s="27">
        <f t="shared" si="31"/>
        <v>0</v>
      </c>
      <c r="AB197" s="27">
        <f t="shared" si="31"/>
        <v>0</v>
      </c>
      <c r="AC197" s="27">
        <f t="shared" si="31"/>
        <v>0</v>
      </c>
      <c r="AD197" s="28">
        <f t="shared" si="31"/>
        <v>0.20558499917387962</v>
      </c>
    </row>
    <row r="199" spans="1:30" ht="25" x14ac:dyDescent="0.3">
      <c r="A199" s="40" t="s">
        <v>143</v>
      </c>
      <c r="C199" s="41" t="str">
        <f t="shared" ref="C199:AD199" si="32">IF(C3&gt;C195,"Yes","No")</f>
        <v>No</v>
      </c>
      <c r="D199" s="41" t="str">
        <f t="shared" si="32"/>
        <v>No</v>
      </c>
      <c r="E199" s="41" t="str">
        <f t="shared" si="32"/>
        <v>No</v>
      </c>
      <c r="F199" s="41" t="str">
        <f t="shared" si="32"/>
        <v>No</v>
      </c>
      <c r="G199" s="41" t="str">
        <f t="shared" si="32"/>
        <v>No</v>
      </c>
      <c r="H199" s="41" t="str">
        <f t="shared" si="32"/>
        <v>No</v>
      </c>
      <c r="I199" s="41" t="str">
        <f t="shared" si="32"/>
        <v>No</v>
      </c>
      <c r="J199" s="41" t="str">
        <f t="shared" si="32"/>
        <v>No</v>
      </c>
      <c r="K199" s="41" t="str">
        <f t="shared" si="32"/>
        <v>No</v>
      </c>
      <c r="L199" s="41" t="str">
        <f t="shared" si="32"/>
        <v>No</v>
      </c>
      <c r="M199" s="41" t="str">
        <f t="shared" si="32"/>
        <v>No</v>
      </c>
      <c r="N199" s="41" t="str">
        <f t="shared" si="32"/>
        <v>No</v>
      </c>
      <c r="O199" s="41" t="str">
        <f t="shared" si="32"/>
        <v>No</v>
      </c>
      <c r="P199" s="41" t="str">
        <f t="shared" si="32"/>
        <v>No</v>
      </c>
      <c r="Q199" s="41" t="str">
        <f t="shared" si="32"/>
        <v>No</v>
      </c>
      <c r="R199" s="41" t="str">
        <f t="shared" si="32"/>
        <v>No</v>
      </c>
      <c r="S199" s="41" t="str">
        <f t="shared" si="32"/>
        <v>No</v>
      </c>
      <c r="T199" s="41" t="str">
        <f t="shared" si="32"/>
        <v>No</v>
      </c>
      <c r="U199" s="41" t="str">
        <f t="shared" si="32"/>
        <v>No</v>
      </c>
      <c r="V199" s="41" t="str">
        <f t="shared" si="32"/>
        <v>No</v>
      </c>
      <c r="W199" s="41" t="str">
        <f t="shared" si="32"/>
        <v>No</v>
      </c>
      <c r="X199" s="41" t="str">
        <f t="shared" si="32"/>
        <v>No</v>
      </c>
      <c r="Y199" s="41" t="str">
        <f t="shared" si="32"/>
        <v>No</v>
      </c>
      <c r="Z199" s="41" t="str">
        <f t="shared" si="32"/>
        <v>No</v>
      </c>
      <c r="AA199" s="41" t="str">
        <f t="shared" si="32"/>
        <v>No</v>
      </c>
      <c r="AB199" s="41" t="str">
        <f t="shared" si="32"/>
        <v>No</v>
      </c>
      <c r="AC199" s="41" t="str">
        <f t="shared" si="32"/>
        <v>No</v>
      </c>
      <c r="AD199" s="41" t="str">
        <f t="shared" si="32"/>
        <v>No</v>
      </c>
    </row>
  </sheetData>
  <conditionalFormatting sqref="C199:AD199">
    <cfRule type="cellIs" dxfId="0" priority="1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 PPSEL UBS 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Poulin</dc:creator>
  <cp:lastModifiedBy>Jodi Poulin</cp:lastModifiedBy>
  <dcterms:created xsi:type="dcterms:W3CDTF">2025-01-20T23:41:04Z</dcterms:created>
  <dcterms:modified xsi:type="dcterms:W3CDTF">2025-01-20T23:42:39Z</dcterms:modified>
</cp:coreProperties>
</file>